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 codeName="{4D1C537B-E38A-612A-F078-A93A15B4B7F4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G:\ZVI\(P)\FM und BAU\T01 TEK\00_NEU\02_TEK_Vergaben\TEK2605027_FG_Sicherheitsdienstleistungen\2_Verfahren\Dokumente\"/>
    </mc:Choice>
  </mc:AlternateContent>
  <xr:revisionPtr revIDLastSave="0" documentId="13_ncr:1_{580963F6-7C89-44EF-9D33-6DDC8650D847}" xr6:coauthVersionLast="47" xr6:coauthVersionMax="47" xr10:uidLastSave="{00000000-0000-0000-0000-000000000000}"/>
  <bookViews>
    <workbookView xWindow="28680" yWindow="-120" windowWidth="29040" windowHeight="15720" tabRatio="683" xr2:uid="{00000000-000D-0000-FFFF-FFFF00000000}"/>
  </bookViews>
  <sheets>
    <sheet name="Deckblatt" sheetId="14" r:id="rId1"/>
    <sheet name="Los 1 AVK" sheetId="108" r:id="rId2"/>
    <sheet name="Los 1 WBK" sheetId="98" r:id="rId3"/>
    <sheet name="Los 2 KFH" sheetId="109" r:id="rId4"/>
    <sheet name="Los 3 KHD" sheetId="110" r:id="rId5"/>
    <sheet name="Los 4 KNK-IWK" sheetId="114" r:id="rId6"/>
    <sheet name="Los 5 HUK" sheetId="111" r:id="rId7"/>
    <sheet name="Los 6 KAU" sheetId="115" r:id="rId8"/>
    <sheet name="Los 7 KSP" sheetId="116" r:id="rId9"/>
    <sheet name="Los 8 GRI" sheetId="112" r:id="rId10"/>
    <sheet name="Los 10 HGA" sheetId="113" state="hidden" r:id="rId11"/>
    <sheet name="Standortübersicht" sheetId="107" state="hidden" r:id="rId12"/>
    <sheet name="Unterschrift" sheetId="91" state="hidden" r:id="rId13"/>
  </sheets>
  <externalReferences>
    <externalReference r:id="rId14"/>
    <externalReference r:id="rId15"/>
    <externalReference r:id="rId16"/>
  </externalReferences>
  <definedNames>
    <definedName name="_FilterDatabase" localSheetId="10" hidden="1">'Los 10 HGA'!$A$4:$H$4</definedName>
    <definedName name="_FilterDatabase" localSheetId="4" hidden="1">'Los 3 KHD'!$A$4:$H$4</definedName>
    <definedName name="_FilterDatabase" localSheetId="6" hidden="1">'Los 5 HUK'!$A$4:$H$4</definedName>
    <definedName name="_FilterDatabase" localSheetId="8" hidden="1">'Los 7 KSP'!$A$4:$H$4</definedName>
    <definedName name="_FilterDatabase" localSheetId="9" hidden="1">'Los 8 GRI'!$A$4:$H$4</definedName>
    <definedName name="_xlnm._FilterDatabase" localSheetId="2" hidden="1">'Los 1 WBK'!$A$4:$J$4</definedName>
    <definedName name="_ftn1" localSheetId="2">'Los 1 WBK'!#REF!</definedName>
    <definedName name="_ftn1" localSheetId="10">'Los 10 HGA'!#REF!</definedName>
    <definedName name="_ftn1" localSheetId="4">'Los 3 KHD'!#REF!</definedName>
    <definedName name="_ftn1" localSheetId="6">'Los 5 HUK'!#REF!</definedName>
    <definedName name="_ftn1" localSheetId="8">'Los 7 KSP'!#REF!</definedName>
    <definedName name="_ftn1" localSheetId="9">'Los 8 GRI'!#REF!</definedName>
    <definedName name="_ftn1" localSheetId="12">Unterschrift!#REF!</definedName>
    <definedName name="_ftnref1" localSheetId="2">'Los 1 WBK'!#REF!</definedName>
    <definedName name="_ftnref1" localSheetId="10">'Los 10 HGA'!#REF!</definedName>
    <definedName name="_ftnref1" localSheetId="4">'Los 3 KHD'!#REF!</definedName>
    <definedName name="_ftnref1" localSheetId="6">'Los 5 HUK'!#REF!</definedName>
    <definedName name="_ftnref1" localSheetId="8">'Los 7 KSP'!#REF!</definedName>
    <definedName name="_ftnref1" localSheetId="9">'Los 8 GRI'!#REF!</definedName>
    <definedName name="_ftnref1" localSheetId="12">Unterschrift!#REF!</definedName>
    <definedName name="_xlnm.Print_Area" localSheetId="0">Deckblatt!$A$1:$D$26</definedName>
    <definedName name="_xlnm.Print_Area" localSheetId="1">'Los 1 AVK'!$A$1:$H$18</definedName>
    <definedName name="_xlnm.Print_Area" localSheetId="2">'Los 1 WBK'!$A$1:$J$9</definedName>
    <definedName name="_xlnm.Print_Area" localSheetId="3">'Los 2 KFH'!$A$1:$H$14</definedName>
    <definedName name="_xlnm.Print_Area" localSheetId="5">'Los 4 KNK-IWK'!$A$1:$H$20</definedName>
    <definedName name="_xlnm.Print_Area" localSheetId="7">'Los 6 KAU'!$A$1:$H$10</definedName>
    <definedName name="_xlnm.Print_Area" localSheetId="11">Standortübersicht!$A$1:$J$10</definedName>
    <definedName name="_xlnm.Print_Area" localSheetId="12">Unterschrift!$A$1:$E$30</definedName>
    <definedName name="_xlnm.Print_Titles" localSheetId="0">Deckblatt!$1:$8</definedName>
    <definedName name="_xlnm.Print_Titles" localSheetId="2">'Los 1 WBK'!$1:$4</definedName>
    <definedName name="_xlnm.Print_Titles" localSheetId="12">Unterschrift!$1:$15</definedName>
    <definedName name="Print_Area" localSheetId="10">'Los 10 HGA'!$A$1:$H$11</definedName>
    <definedName name="Print_Area" localSheetId="4">'Los 3 KHD'!$A$1:$H$9</definedName>
    <definedName name="Print_Area" localSheetId="5">'Los 4 KNK-IWK'!$A$1:$H$20</definedName>
    <definedName name="Print_Area" localSheetId="6">'Los 5 HUK'!$A$1:$H$9</definedName>
    <definedName name="Print_Area" localSheetId="7">'Los 6 KAU'!$A$1:$H$19</definedName>
    <definedName name="Print_Area" localSheetId="8">'Los 7 KSP'!$A$1:$H$9</definedName>
    <definedName name="Print_Area" localSheetId="9">'Los 8 GRI'!$A$1:$H$9</definedName>
    <definedName name="Print_Titles" localSheetId="10">'Los 10 HGA'!$1:$4</definedName>
    <definedName name="Print_Titles" localSheetId="4">'Los 3 KHD'!$1:$4</definedName>
    <definedName name="Print_Titles" localSheetId="6">'Los 5 HUK'!$1:$4</definedName>
    <definedName name="Print_Titles" localSheetId="8">'Los 7 KSP'!$1:$4</definedName>
    <definedName name="Print_Titles" localSheetId="9">'Los 8 GRI'!$1:$4</definedName>
    <definedName name="SuA_Art" localSheetId="1">#REF!</definedName>
    <definedName name="SuA_Art" localSheetId="2">#REF!</definedName>
    <definedName name="SuA_Art" localSheetId="10">#REF!</definedName>
    <definedName name="SuA_Art" localSheetId="3">#REF!</definedName>
    <definedName name="SuA_Art" localSheetId="4">#REF!</definedName>
    <definedName name="SuA_Art" localSheetId="5">#REF!</definedName>
    <definedName name="SuA_Art" localSheetId="6">#REF!</definedName>
    <definedName name="SuA_Art" localSheetId="7">#REF!</definedName>
    <definedName name="SuA_Art" localSheetId="8">#REF!</definedName>
    <definedName name="SuA_Art" localSheetId="9">#REF!</definedName>
    <definedName name="SuA_Art" localSheetId="12">#REF!</definedName>
    <definedName name="SuA_Art">#REF!</definedName>
    <definedName name="SuA_Masseiheit" localSheetId="1">#REF!</definedName>
    <definedName name="SuA_Masseiheit" localSheetId="2">#REF!</definedName>
    <definedName name="SuA_Masseiheit" localSheetId="10">#REF!</definedName>
    <definedName name="SuA_Masseiheit" localSheetId="3">#REF!</definedName>
    <definedName name="SuA_Masseiheit" localSheetId="4">#REF!</definedName>
    <definedName name="SuA_Masseiheit" localSheetId="5">#REF!</definedName>
    <definedName name="SuA_Masseiheit" localSheetId="6">#REF!</definedName>
    <definedName name="SuA_Masseiheit" localSheetId="7">#REF!</definedName>
    <definedName name="SuA_Masseiheit" localSheetId="8">#REF!</definedName>
    <definedName name="SuA_Masseiheit" localSheetId="9">#REF!</definedName>
    <definedName name="SuA_Masseiheit" localSheetId="12">#REF!</definedName>
    <definedName name="SuA_Masseiheit">#REF!</definedName>
    <definedName name="x">GET.WORKBOOK(1+0*NOW())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115" l="1"/>
  <c r="F6" i="110"/>
  <c r="F5" i="110"/>
  <c r="F6" i="111" l="1"/>
  <c r="F6" i="116"/>
  <c r="F9" i="116" s="1"/>
  <c r="H2" i="113"/>
  <c r="H1" i="113"/>
  <c r="H2" i="112"/>
  <c r="H1" i="112"/>
  <c r="H2" i="116"/>
  <c r="H1" i="116"/>
  <c r="H2" i="115"/>
  <c r="H1" i="115"/>
  <c r="H2" i="111"/>
  <c r="H1" i="111"/>
  <c r="H2" i="114"/>
  <c r="H1" i="114"/>
  <c r="H2" i="110"/>
  <c r="H1" i="110"/>
  <c r="H2" i="109"/>
  <c r="H1" i="109"/>
  <c r="H2" i="108"/>
  <c r="J2" i="98"/>
  <c r="H1" i="108"/>
  <c r="J1" i="98"/>
  <c r="D1" i="113"/>
  <c r="D1" i="112"/>
  <c r="D1" i="116"/>
  <c r="D1" i="115"/>
  <c r="D1" i="111"/>
  <c r="D1" i="114"/>
  <c r="D1" i="110"/>
  <c r="D1" i="109"/>
  <c r="F1" i="98"/>
  <c r="D2" i="113"/>
  <c r="D2" i="116"/>
  <c r="D2" i="115"/>
  <c r="D2" i="111"/>
  <c r="D2" i="114"/>
  <c r="D2" i="110"/>
  <c r="D2" i="109"/>
  <c r="D2" i="108"/>
  <c r="F2" i="98"/>
  <c r="D1" i="108"/>
  <c r="G9" i="116"/>
  <c r="A2" i="116"/>
  <c r="A1" i="116"/>
  <c r="A1" i="115"/>
  <c r="F10" i="115"/>
  <c r="G10" i="115"/>
  <c r="A1" i="114"/>
  <c r="A2" i="114"/>
  <c r="F5" i="114"/>
  <c r="F6" i="114"/>
  <c r="F9" i="114"/>
  <c r="G10" i="114"/>
  <c r="F14" i="114"/>
  <c r="F18" i="114" s="1"/>
  <c r="F17" i="114"/>
  <c r="G18" i="114"/>
  <c r="G20" i="114"/>
  <c r="F10" i="114" l="1"/>
  <c r="F20" i="114" s="1"/>
  <c r="A1" i="113"/>
  <c r="A2" i="113"/>
  <c r="F5" i="113"/>
  <c r="F11" i="113" s="1"/>
  <c r="G11" i="113"/>
  <c r="A1" i="112"/>
  <c r="A2" i="112"/>
  <c r="D2" i="112"/>
  <c r="F5" i="112"/>
  <c r="F9" i="112"/>
  <c r="G9" i="112"/>
  <c r="A1" i="111"/>
  <c r="A2" i="111"/>
  <c r="F5" i="111"/>
  <c r="F8" i="111"/>
  <c r="F9" i="111"/>
  <c r="G9" i="111"/>
  <c r="A1" i="110"/>
  <c r="A2" i="110"/>
  <c r="F8" i="110"/>
  <c r="F9" i="110"/>
  <c r="G9" i="110"/>
  <c r="A1" i="109" l="1"/>
  <c r="A2" i="109"/>
  <c r="F5" i="109"/>
  <c r="F6" i="109"/>
  <c r="F11" i="109"/>
  <c r="F12" i="109"/>
  <c r="G12" i="109"/>
  <c r="A1" i="108"/>
  <c r="F5" i="108"/>
  <c r="F9" i="108" s="1"/>
  <c r="F8" i="108"/>
  <c r="G9" i="108"/>
  <c r="D19" i="91" l="1"/>
  <c r="H8" i="98"/>
  <c r="H9" i="98" s="1"/>
  <c r="D17" i="91" s="1"/>
  <c r="D16" i="91"/>
  <c r="D18" i="91" l="1"/>
  <c r="D20" i="91" s="1"/>
  <c r="E16" i="91"/>
  <c r="E19" i="91"/>
  <c r="E18" i="91"/>
  <c r="I9" i="98"/>
  <c r="E17" i="91" s="1"/>
  <c r="E20" i="91" l="1"/>
  <c r="C6" i="91"/>
  <c r="A2" i="98"/>
  <c r="A1" i="98" l="1"/>
  <c r="A1" i="91" l="1"/>
  <c r="E5" i="91" l="1"/>
  <c r="C12" i="91" l="1"/>
  <c r="C11" i="91"/>
  <c r="C10" i="91"/>
  <c r="C9" i="91"/>
  <c r="C8" i="91"/>
  <c r="E4" i="91"/>
  <c r="C4" i="91"/>
</calcChain>
</file>

<file path=xl/sharedStrings.xml><?xml version="1.0" encoding="utf-8"?>
<sst xmlns="http://schemas.openxmlformats.org/spreadsheetml/2006/main" count="452" uniqueCount="181">
  <si>
    <t>Bezeichnung</t>
  </si>
  <si>
    <t>zum Vertrag</t>
  </si>
  <si>
    <t>Partner</t>
  </si>
  <si>
    <t>Name</t>
  </si>
  <si>
    <t>Kontakt</t>
  </si>
  <si>
    <t>Telefon</t>
  </si>
  <si>
    <t>Nr.</t>
  </si>
  <si>
    <t>Firmenname</t>
  </si>
  <si>
    <t>Straße</t>
  </si>
  <si>
    <t>PLZ, Ort</t>
  </si>
  <si>
    <t>zwischen</t>
  </si>
  <si>
    <t>- nachfolgend als Auftraggeber (AG) bezeichnet –</t>
  </si>
  <si>
    <t>und</t>
  </si>
  <si>
    <t>- nachfolgend als Auftragnehmer (AN) bezeichnet –</t>
  </si>
  <si>
    <t>Basiert auf Musterversion</t>
  </si>
  <si>
    <t>Kontakt                   Name:</t>
  </si>
  <si>
    <t xml:space="preserve">                              Telefon</t>
  </si>
  <si>
    <t>xname</t>
  </si>
  <si>
    <t>xtelefon</t>
  </si>
  <si>
    <t>xfirma</t>
  </si>
  <si>
    <t>xstraße</t>
  </si>
  <si>
    <t>xort</t>
  </si>
  <si>
    <t>gültig ab</t>
  </si>
  <si>
    <t>ersetzt Anlage vom</t>
  </si>
  <si>
    <t>gehört zu</t>
  </si>
  <si>
    <t>- Übersicht der Teilkataloge und Unterschiftsblatt -</t>
  </si>
  <si>
    <t>Stempel/Unterschrift (AN)</t>
  </si>
  <si>
    <t>Vivantes - Netzwerk für Gesundheit GmbH</t>
  </si>
  <si>
    <t>Aroser Allee 72-76</t>
  </si>
  <si>
    <t>13407 Berlin</t>
  </si>
  <si>
    <t>Standort</t>
  </si>
  <si>
    <t>KFH</t>
  </si>
  <si>
    <t>KSP</t>
  </si>
  <si>
    <t>WBK</t>
  </si>
  <si>
    <t>KPB</t>
  </si>
  <si>
    <t>1.0</t>
  </si>
  <si>
    <t>über Mengengerüst</t>
  </si>
  <si>
    <t>Haus / Gebäude</t>
  </si>
  <si>
    <t>Etage / Station</t>
  </si>
  <si>
    <t>AVK</t>
  </si>
  <si>
    <t>Übersicht der Teilkataloge zum Mengengerüst</t>
  </si>
  <si>
    <t>Los</t>
  </si>
  <si>
    <t>Kürzel</t>
  </si>
  <si>
    <t>Kliniken</t>
  </si>
  <si>
    <t>Adresse</t>
  </si>
  <si>
    <t>Ansprechpartner vor Ort</t>
  </si>
  <si>
    <t>Strasse</t>
  </si>
  <si>
    <t>Fax</t>
  </si>
  <si>
    <t>E-Mail</t>
  </si>
  <si>
    <t>Anlage 3</t>
  </si>
  <si>
    <r>
      <t xml:space="preserve">Klinikum im Friedrichshain 
</t>
    </r>
    <r>
      <rPr>
        <i/>
        <sz val="11"/>
        <color rgb="FF000000"/>
        <rFont val="Calibri"/>
        <family val="2"/>
        <scheme val="minor"/>
      </rPr>
      <t>Standort Landsberger Allee</t>
    </r>
  </si>
  <si>
    <t>Landsberger Allee 49</t>
  </si>
  <si>
    <t>10249 Berlin</t>
  </si>
  <si>
    <t>Birgitt Schnetter</t>
  </si>
  <si>
    <t>(030) 130 231350</t>
  </si>
  <si>
    <t>(030) 130 232030</t>
  </si>
  <si>
    <t>birgitt.schnetter@vivantes.de</t>
  </si>
  <si>
    <r>
      <t xml:space="preserve">Klinikum im Friedrichshain 
</t>
    </r>
    <r>
      <rPr>
        <i/>
        <sz val="11"/>
        <color rgb="FF000000"/>
        <rFont val="Calibri"/>
        <family val="2"/>
        <scheme val="minor"/>
      </rPr>
      <t>Standort Prenzlauer Berg</t>
    </r>
  </si>
  <si>
    <t>Fröbelstrasse 15</t>
  </si>
  <si>
    <t>10405 Berlin</t>
  </si>
  <si>
    <t>(030) 130 161245</t>
  </si>
  <si>
    <t>(030) 130 161097</t>
  </si>
  <si>
    <t>Klinikum Spandau</t>
  </si>
  <si>
    <t>Neue Bergstraße 6</t>
  </si>
  <si>
    <t>13585 Berlin</t>
  </si>
  <si>
    <t>Lieven Bornmann</t>
  </si>
  <si>
    <t>(030) 130 131400</t>
  </si>
  <si>
    <t>(030) 130 131404</t>
  </si>
  <si>
    <t>lieven.bornmann@vivantes.de</t>
  </si>
  <si>
    <t>Auguste-Viktoria-Klinikum</t>
  </si>
  <si>
    <t>Rubensstraße 125</t>
  </si>
  <si>
    <t>12157 Berlin</t>
  </si>
  <si>
    <t>(030) 130 202244</t>
  </si>
  <si>
    <t xml:space="preserve">Vivantes Wenckebach-Klinikum </t>
  </si>
  <si>
    <t>Wenckebachstraße 23</t>
  </si>
  <si>
    <t>12099 Berlin</t>
  </si>
  <si>
    <t>Rhythmus</t>
  </si>
  <si>
    <t>Bemerkungen</t>
  </si>
  <si>
    <t>Titel</t>
  </si>
  <si>
    <t>Stunden p.a.</t>
  </si>
  <si>
    <t>Personal</t>
  </si>
  <si>
    <t>Reaktionszeit von 60 Minuten</t>
  </si>
  <si>
    <t>3 Einsätze pro Jahr</t>
  </si>
  <si>
    <t>Los 1 AVK</t>
  </si>
  <si>
    <t>Los 2 WBK</t>
  </si>
  <si>
    <t>Leistungsart</t>
  </si>
  <si>
    <t>Besonderheiten</t>
  </si>
  <si>
    <t>Los 3 KFH-KPB</t>
  </si>
  <si>
    <t>Standortübersicht</t>
  </si>
  <si>
    <t>Los 4 KSP</t>
  </si>
  <si>
    <t>Uwe Liebke</t>
  </si>
  <si>
    <t>Uwe.Liebke@vivantes.de</t>
  </si>
  <si>
    <t>(030) 130 202202</t>
  </si>
  <si>
    <t>Patientensuche mit zwei Zweier-Teams und einer Dauer von durchschnittlich 3 Stunden</t>
  </si>
  <si>
    <t>Stunden pro Tag</t>
  </si>
  <si>
    <t>nach Bedarf</t>
  </si>
  <si>
    <t>Regelleistung
Objektschutz / Wachschutz</t>
  </si>
  <si>
    <t>Regelleistung
Rettungsstelle</t>
  </si>
  <si>
    <t>Sonderleistung
Patientensuche</t>
  </si>
  <si>
    <t>Einsatz im Schichtsystem
Mo - So
06:00 Uhr - 14:18 Uhr
14:00 Uhr - 22:18 Uhr
22:00 Uhr - 06:18 Uhr</t>
  </si>
  <si>
    <t>Reaktionszeit von 180 Minuten</t>
  </si>
  <si>
    <t>Sonderleistung
Pforte/Info</t>
  </si>
  <si>
    <t>9 Std.</t>
  </si>
  <si>
    <t>Objektstreife / Verschlusssicherheit
Mo- So
21:00 - 06:00 Uhr</t>
  </si>
  <si>
    <t>Inkl. dem Verschluss und Aufschluss diverser Häuser nach vorheriger Absprache </t>
  </si>
  <si>
    <t>Mo.-Do. 18.00 - 08.00 Uhr morgens, Fr. 18.00 bis Mo. 08.00 Uhr durchgehend</t>
  </si>
  <si>
    <t>Mo-Fr 14 STd. 
Sa-So 24 STd</t>
  </si>
  <si>
    <t>4 Einsätze pro Jahr</t>
  </si>
  <si>
    <t>Sonderleistung
Pforte/Infostand</t>
  </si>
  <si>
    <t>gemäß aktueller Übersicht zu Kontrollpunkten</t>
  </si>
  <si>
    <t>Objektstreife 
Mo - So 
21:00 - 04:00 Uhr</t>
  </si>
  <si>
    <t>7 Std.</t>
  </si>
  <si>
    <t>Sicherheitsdienstleistungen</t>
  </si>
  <si>
    <t>10 Einsätze pro Jahr</t>
  </si>
  <si>
    <t>16 Std.</t>
  </si>
  <si>
    <t>Objektstreife 
Mo - So
22:00 Uhr - 06:00 Uhr</t>
  </si>
  <si>
    <t>8 Std.</t>
  </si>
  <si>
    <t>6 Einsätze pro Jahr</t>
  </si>
  <si>
    <t>KHD</t>
  </si>
  <si>
    <t xml:space="preserve">0 Std. </t>
  </si>
  <si>
    <t>HUK</t>
  </si>
  <si>
    <t>Objektstreife 
Mo - So 
20:00 - 06:00 Uhr</t>
  </si>
  <si>
    <t>10 Std.</t>
  </si>
  <si>
    <t>keine Patienten</t>
  </si>
  <si>
    <t>GRI</t>
  </si>
  <si>
    <t>keine Pforte/info</t>
  </si>
  <si>
    <t>Objektstreife 
Mo - So 
00:00 - 24:00 Uhr</t>
  </si>
  <si>
    <t>24 Std.</t>
  </si>
  <si>
    <t>Regelleistung
Objektschutz / Wachschutz
mit Hund</t>
  </si>
  <si>
    <t>2 Std. Mo-Fr
1 Std. Sa+ So+Feiertag</t>
  </si>
  <si>
    <t>WAL</t>
  </si>
  <si>
    <t>Revierstreife
Mo-Fr (Steifengang 1 und 2)
03:30 Uhr - 06:30 Uhr
18:30 Uhr - 21:30 Uhr
Sa+So+Feiertag (Steifengang 3)
10:00 Uhr - 13:00 Uhr</t>
  </si>
  <si>
    <t>Patientensuche mit drei Zweier-Teams und einer Dauer von durchschnittlich 3 Stunden</t>
  </si>
  <si>
    <t>IWK</t>
  </si>
  <si>
    <t>Einsatz im Schichtsystem
Mo-So
06:00 Uhr - 14:18 Uhr
14:00 Uhr - 22:18 Uhr
22:00 Uhr - 06:18 Uhr</t>
  </si>
  <si>
    <t>1 Kontrollstreife á ca. 15 Minuten</t>
  </si>
  <si>
    <t>Verschlusskontrolle
Mo-So
im Zeitraum 21:00 - 05:00 Uhr</t>
  </si>
  <si>
    <t>0,25 Std.</t>
  </si>
  <si>
    <t>KNK</t>
  </si>
  <si>
    <t>fester Standort
Fr - So
16:00 Uhr - 23:00 Uhr</t>
  </si>
  <si>
    <t>7 Std. an 3 Tagen</t>
  </si>
  <si>
    <t>Regelleistung
Kinderrettungsstelle Haus 40</t>
  </si>
  <si>
    <t>fester Standort
Mo - So
0:00-0:00 Uhr</t>
  </si>
  <si>
    <t>Regelleistung
Rettungsstelle Haus 30</t>
  </si>
  <si>
    <t>Objektstreife 
Mo - So
0:00-0:00 Uhr</t>
  </si>
  <si>
    <t>KAU</t>
  </si>
  <si>
    <t>fester Standort
Mo - So 
0:00 - 0:00 Uhr</t>
  </si>
  <si>
    <t xml:space="preserve">Regelleistung
Objektschutz / Wachschutz
</t>
  </si>
  <si>
    <t>Patientensuche mit zwei Zweier-Teams und
einer Dauer von durchschnittlich 3 Stunden</t>
  </si>
  <si>
    <t xml:space="preserve">Sicherheitsdienstleistungen </t>
  </si>
  <si>
    <t>ca. 15 Einsätze pro Jahr</t>
  </si>
  <si>
    <t xml:space="preserve">ca. 5 Einsätze pro Jahr </t>
  </si>
  <si>
    <t>ca. 5 Einsätze pro Jahr</t>
  </si>
  <si>
    <t>TEK2605027</t>
  </si>
  <si>
    <t>24. Std</t>
  </si>
  <si>
    <t>ca 2 Einsätze pro Jahr</t>
  </si>
  <si>
    <t>24  Std.</t>
  </si>
  <si>
    <t>Regelleistung
Rettungsstelle (ZPA-Psychiatrie)</t>
  </si>
  <si>
    <t>1,5 Std</t>
  </si>
  <si>
    <t>Reaktionszeit von 180 Minuten bis jemand vor Ort ist bei kurzfristigem Ausfall von Stammpersonal</t>
  </si>
  <si>
    <r>
      <t xml:space="preserve">Revierstreife
</t>
    </r>
    <r>
      <rPr>
        <sz val="10"/>
        <rFont val="Arial"/>
        <family val="2"/>
      </rPr>
      <t xml:space="preserve">Mo-So und Feiertag: 
Verschluss, bzw. Verschlusskontrolle der Häuser 1,6,7a,8,9a,10,11,12,Technikzentrale um 21:00 Uhr </t>
    </r>
  </si>
  <si>
    <t>KLÄRUNG MIT KSP VIDEOTÜRME</t>
  </si>
  <si>
    <t>ca. 80 Deisterpunkte ca. 4-5 Läuferrunden</t>
  </si>
  <si>
    <t>Öffnen diverser Häuser lt. Liste bis 06:00 Uhr</t>
  </si>
  <si>
    <t xml:space="preserve">Bedarfseinsätze im Objekt und
Verschließen / 
Verschluss prüfen diverser Häuser lt. Liste ab 20.00 Uhr, </t>
  </si>
  <si>
    <t>Zusätzliche sonstige Sonderleistungen bei kurzfristigem Bedarf, 
z.B. Gefahrenabwehr</t>
  </si>
  <si>
    <t>Sonderleistung
Rettungsstelle</t>
  </si>
  <si>
    <t>Zusätzliche sonstige Sonderleistungen zu besonderen Ereignissen wie z.B. Biermeile, Vatertag oder Sylvester als 24h stündige Anwesenheit möglich</t>
  </si>
  <si>
    <t>Bestellung mit 4 Wochen Vorlauf</t>
  </si>
  <si>
    <t>Regelleistung
Pforte Haus 19 / Objektschutz / Wachschutz</t>
  </si>
  <si>
    <t>fester Standort + Bedarfseinsätze im Objekt
Mo - So
06:00 Uhr - 22:00 Uhr</t>
  </si>
  <si>
    <t>fester Standort
Mo - So
0:00 Uhr - 0:00 Uhr</t>
  </si>
  <si>
    <t>Sonderleistung
Objektschutz / Wachschutz</t>
  </si>
  <si>
    <t>Sonderleistung
Infostand</t>
  </si>
  <si>
    <t>Objektstreife 
Mo - So 
0:00 - 0:00 Uhr</t>
  </si>
  <si>
    <t xml:space="preserve">Objektstreife
Mo - So
18:00 Uhr - 22:00 Uhr
</t>
  </si>
  <si>
    <t xml:space="preserve">Häuser (innen), Kellergänge inkl. Tunnel und
Außengelände
 </t>
  </si>
  <si>
    <t xml:space="preserve">neu </t>
  </si>
  <si>
    <t xml:space="preserve"> KFZ-Streife</t>
  </si>
  <si>
    <t>2 Std</t>
  </si>
  <si>
    <t>Mo – So
0:00-01:00 Uhr
04:00 – 05:00 Uhr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</si>
</sst>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#,##0.00\ &quot;€&quot;"/>
    <numFmt numFmtId="166" formatCode="#,##0.0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sz val="26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b/>
      <sz val="12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</patternFill>
    </fill>
  </fills>
  <borders count="2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8">
    <xf numFmtId="0" fontId="0" fillId="0" borderId="0"/>
    <xf numFmtId="164" fontId="5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2" borderId="1" applyNumberFormat="0" applyFont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10" fillId="0" borderId="0"/>
    <xf numFmtId="0" fontId="18" fillId="0" borderId="0"/>
    <xf numFmtId="0" fontId="7" fillId="0" borderId="0"/>
    <xf numFmtId="0" fontId="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4" fontId="18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2" borderId="1" applyNumberFormat="0" applyFont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4" fillId="0" borderId="0"/>
    <xf numFmtId="0" fontId="22" fillId="0" borderId="0" applyNumberFormat="0" applyFill="0" applyBorder="0" applyAlignment="0" applyProtection="0"/>
    <xf numFmtId="0" fontId="24" fillId="10" borderId="0" applyNumberFormat="0" applyBorder="0" applyAlignment="0" applyProtection="0"/>
    <xf numFmtId="0" fontId="3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</cellStyleXfs>
  <cellXfs count="240">
    <xf numFmtId="0" fontId="0" fillId="0" borderId="0" xfId="0"/>
    <xf numFmtId="0" fontId="0" fillId="3" borderId="0" xfId="0" applyFill="1" applyAlignment="1" applyProtection="1">
      <alignment horizontal="left" vertical="center"/>
    </xf>
    <xf numFmtId="0" fontId="0" fillId="3" borderId="0" xfId="0" applyFill="1" applyAlignment="1" applyProtection="1">
      <alignment horizontal="right" vertical="center"/>
    </xf>
    <xf numFmtId="165" fontId="0" fillId="3" borderId="0" xfId="0" applyNumberFormat="1" applyFill="1" applyAlignment="1" applyProtection="1">
      <alignment horizontal="left" vertical="center"/>
    </xf>
    <xf numFmtId="0" fontId="0" fillId="3" borderId="0" xfId="0" applyFill="1" applyBorder="1" applyAlignment="1" applyProtection="1">
      <alignment vertical="center" wrapText="1"/>
    </xf>
    <xf numFmtId="0" fontId="0" fillId="3" borderId="0" xfId="0" applyFill="1" applyBorder="1" applyAlignment="1" applyProtection="1">
      <alignment horizontal="right" vertical="center" wrapText="1"/>
    </xf>
    <xf numFmtId="0" fontId="0" fillId="3" borderId="0" xfId="0" applyFill="1" applyBorder="1" applyAlignment="1" applyProtection="1">
      <alignment horizontal="center" vertical="center" wrapText="1"/>
    </xf>
    <xf numFmtId="0" fontId="12" fillId="3" borderId="0" xfId="0" applyFont="1" applyFill="1" applyBorder="1" applyAlignment="1" applyProtection="1">
      <alignment horizontal="right" vertical="center"/>
    </xf>
    <xf numFmtId="0" fontId="0" fillId="3" borderId="0" xfId="0" applyFill="1" applyAlignment="1" applyProtection="1">
      <alignment vertical="center" wrapText="1"/>
    </xf>
    <xf numFmtId="0" fontId="13" fillId="0" borderId="0" xfId="0" applyFont="1" applyProtection="1"/>
    <xf numFmtId="0" fontId="0" fillId="3" borderId="0" xfId="0" applyFill="1" applyAlignment="1" applyProtection="1">
      <alignment horizontal="right" vertical="center" wrapText="1"/>
    </xf>
    <xf numFmtId="0" fontId="0" fillId="3" borderId="0" xfId="0" applyFill="1" applyAlignment="1" applyProtection="1">
      <alignment horizontal="center" vertical="center" wrapText="1"/>
    </xf>
    <xf numFmtId="165" fontId="0" fillId="3" borderId="0" xfId="0" applyNumberFormat="1" applyFill="1" applyAlignment="1" applyProtection="1">
      <alignment horizontal="right" vertical="center" wrapText="1"/>
    </xf>
    <xf numFmtId="0" fontId="7" fillId="3" borderId="0" xfId="0" applyFont="1" applyFill="1" applyBorder="1" applyProtection="1"/>
    <xf numFmtId="0" fontId="13" fillId="3" borderId="0" xfId="0" applyFont="1" applyFill="1" applyBorder="1" applyAlignment="1" applyProtection="1">
      <alignment horizontal="right" vertical="center"/>
    </xf>
    <xf numFmtId="0" fontId="14" fillId="3" borderId="0" xfId="0" applyFont="1" applyFill="1" applyBorder="1" applyAlignment="1" applyProtection="1">
      <alignment horizontal="right" vertical="center"/>
    </xf>
    <xf numFmtId="0" fontId="7" fillId="3" borderId="0" xfId="0" applyFont="1" applyFill="1" applyAlignment="1" applyProtection="1">
      <alignment vertical="center" wrapText="1"/>
    </xf>
    <xf numFmtId="0" fontId="7" fillId="3" borderId="0" xfId="0" applyFont="1" applyFill="1" applyAlignment="1" applyProtection="1">
      <alignment horizontal="center" vertical="center" wrapText="1"/>
    </xf>
    <xf numFmtId="0" fontId="7" fillId="3" borderId="0" xfId="0" applyFont="1" applyFill="1" applyAlignment="1" applyProtection="1">
      <alignment horizontal="left" vertical="top"/>
    </xf>
    <xf numFmtId="0" fontId="7" fillId="3" borderId="0" xfId="0" applyFont="1" applyFill="1" applyBorder="1" applyAlignment="1" applyProtection="1">
      <alignment vertical="top" wrapText="1"/>
    </xf>
    <xf numFmtId="14" fontId="0" fillId="3" borderId="0" xfId="0" applyNumberFormat="1" applyFill="1" applyAlignment="1" applyProtection="1">
      <alignment vertical="center" wrapText="1"/>
    </xf>
    <xf numFmtId="0" fontId="5" fillId="3" borderId="0" xfId="0" applyFont="1" applyFill="1" applyBorder="1" applyAlignment="1" applyProtection="1">
      <alignment vertical="top" wrapText="1"/>
    </xf>
    <xf numFmtId="0" fontId="5" fillId="6" borderId="4" xfId="24" applyFont="1" applyFill="1" applyBorder="1" applyAlignment="1">
      <alignment vertical="center" wrapText="1"/>
    </xf>
    <xf numFmtId="0" fontId="22" fillId="6" borderId="4" xfId="34" applyFill="1" applyBorder="1" applyAlignment="1">
      <alignment horizontal="left" vertical="center" wrapText="1"/>
    </xf>
    <xf numFmtId="0" fontId="19" fillId="6" borderId="0" xfId="0" applyFont="1" applyFill="1" applyAlignment="1">
      <alignment horizontal="left" vertical="center"/>
    </xf>
    <xf numFmtId="0" fontId="19" fillId="8" borderId="4" xfId="0" applyFont="1" applyFill="1" applyBorder="1" applyAlignment="1">
      <alignment horizontal="left" vertical="center"/>
    </xf>
    <xf numFmtId="0" fontId="0" fillId="6" borderId="4" xfId="0" applyFill="1" applyBorder="1" applyAlignment="1">
      <alignment horizontal="left" vertical="center"/>
    </xf>
    <xf numFmtId="0" fontId="21" fillId="6" borderId="4" xfId="0" applyFont="1" applyFill="1" applyBorder="1" applyAlignment="1">
      <alignment horizontal="left" vertical="center" wrapText="1"/>
    </xf>
    <xf numFmtId="0" fontId="0" fillId="6" borderId="0" xfId="0" applyFill="1" applyAlignment="1">
      <alignment horizontal="left" vertical="center"/>
    </xf>
    <xf numFmtId="0" fontId="6" fillId="9" borderId="0" xfId="0" applyFont="1" applyFill="1" applyBorder="1" applyProtection="1">
      <protection locked="0"/>
    </xf>
    <xf numFmtId="0" fontId="7" fillId="9" borderId="0" xfId="0" applyFont="1" applyFill="1" applyBorder="1" applyAlignment="1" applyProtection="1">
      <alignment horizontal="left" vertical="top"/>
      <protection locked="0"/>
    </xf>
    <xf numFmtId="0" fontId="0" fillId="6" borderId="5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0" fillId="6" borderId="4" xfId="0" applyFill="1" applyBorder="1" applyAlignment="1">
      <alignment horizontal="center" vertical="center"/>
    </xf>
    <xf numFmtId="0" fontId="0" fillId="6" borderId="8" xfId="0" applyFill="1" applyBorder="1" applyAlignment="1">
      <alignment horizontal="left" vertical="center"/>
    </xf>
    <xf numFmtId="0" fontId="0" fillId="3" borderId="0" xfId="0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vertical="center" wrapText="1"/>
      <protection locked="0"/>
    </xf>
    <xf numFmtId="0" fontId="0" fillId="3" borderId="0" xfId="0" applyFill="1" applyAlignment="1" applyProtection="1">
      <alignment horizontal="right" vertical="center" wrapText="1"/>
      <protection locked="0"/>
    </xf>
    <xf numFmtId="0" fontId="0" fillId="3" borderId="0" xfId="0" applyFill="1" applyAlignment="1" applyProtection="1">
      <alignment horizontal="center" vertical="center" wrapText="1"/>
      <protection locked="0"/>
    </xf>
    <xf numFmtId="165" fontId="0" fillId="3" borderId="0" xfId="0" applyNumberFormat="1" applyFill="1" applyAlignment="1" applyProtection="1">
      <alignment horizontal="right" vertical="center" wrapText="1"/>
      <protection locked="0"/>
    </xf>
    <xf numFmtId="0" fontId="6" fillId="3" borderId="0" xfId="0" applyFont="1" applyFill="1" applyBorder="1" applyProtection="1"/>
    <xf numFmtId="0" fontId="15" fillId="3" borderId="0" xfId="24" applyFont="1" applyFill="1" applyAlignment="1" applyProtection="1">
      <alignment vertical="center"/>
    </xf>
    <xf numFmtId="0" fontId="5" fillId="3" borderId="0" xfId="24" applyFill="1" applyAlignment="1" applyProtection="1">
      <alignment horizontal="left" vertical="center"/>
    </xf>
    <xf numFmtId="0" fontId="5" fillId="3" borderId="0" xfId="24" applyFill="1" applyAlignment="1" applyProtection="1">
      <alignment vertical="center"/>
    </xf>
    <xf numFmtId="0" fontId="5" fillId="3" borderId="0" xfId="24" applyFill="1" applyAlignment="1" applyProtection="1">
      <alignment horizontal="center" vertical="center"/>
    </xf>
    <xf numFmtId="0" fontId="5" fillId="3" borderId="8" xfId="24" applyFill="1" applyBorder="1" applyAlignment="1" applyProtection="1">
      <alignment horizontal="center" vertical="center"/>
    </xf>
    <xf numFmtId="0" fontId="6" fillId="3" borderId="0" xfId="24" applyFont="1" applyFill="1" applyAlignment="1" applyProtection="1">
      <alignment horizontal="right" vertical="center"/>
    </xf>
    <xf numFmtId="14" fontId="6" fillId="3" borderId="4" xfId="24" applyNumberFormat="1" applyFont="1" applyFill="1" applyBorder="1" applyAlignment="1" applyProtection="1">
      <alignment horizontal="right" vertical="center"/>
    </xf>
    <xf numFmtId="0" fontId="5" fillId="3" borderId="0" xfId="24" quotePrefix="1" applyFont="1" applyFill="1" applyBorder="1" applyAlignment="1" applyProtection="1">
      <alignment vertical="center"/>
    </xf>
    <xf numFmtId="0" fontId="5" fillId="3" borderId="0" xfId="24" applyFont="1" applyFill="1" applyBorder="1" applyAlignment="1" applyProtection="1">
      <alignment horizontal="left" vertical="center"/>
    </xf>
    <xf numFmtId="0" fontId="5" fillId="3" borderId="0" xfId="24" applyFont="1" applyFill="1" applyBorder="1" applyAlignment="1" applyProtection="1">
      <alignment vertical="center"/>
    </xf>
    <xf numFmtId="0" fontId="5" fillId="3" borderId="0" xfId="24" applyFont="1" applyFill="1" applyBorder="1" applyAlignment="1" applyProtection="1">
      <alignment horizontal="center" vertical="center"/>
    </xf>
    <xf numFmtId="0" fontId="5" fillId="3" borderId="2" xfId="24" applyFill="1" applyBorder="1" applyAlignment="1" applyProtection="1">
      <alignment vertical="center"/>
    </xf>
    <xf numFmtId="0" fontId="5" fillId="3" borderId="8" xfId="24" applyFont="1" applyFill="1" applyBorder="1" applyAlignment="1" applyProtection="1">
      <alignment horizontal="center" vertical="center"/>
    </xf>
    <xf numFmtId="0" fontId="5" fillId="3" borderId="0" xfId="24" applyFill="1" applyBorder="1" applyAlignment="1" applyProtection="1">
      <alignment horizontal="right" vertical="center"/>
    </xf>
    <xf numFmtId="14" fontId="5" fillId="3" borderId="4" xfId="24" applyNumberFormat="1" applyFill="1" applyBorder="1" applyAlignment="1" applyProtection="1">
      <alignment horizontal="right" vertical="center"/>
    </xf>
    <xf numFmtId="0" fontId="5" fillId="3" borderId="0" xfId="24" applyFill="1" applyBorder="1" applyAlignment="1" applyProtection="1">
      <alignment vertical="center"/>
    </xf>
    <xf numFmtId="0" fontId="6" fillId="3" borderId="0" xfId="24" applyFont="1" applyFill="1" applyBorder="1" applyAlignment="1" applyProtection="1">
      <alignment vertical="center"/>
    </xf>
    <xf numFmtId="0" fontId="5" fillId="3" borderId="0" xfId="24" applyFill="1" applyBorder="1" applyAlignment="1" applyProtection="1">
      <alignment horizontal="left" vertical="center"/>
    </xf>
    <xf numFmtId="0" fontId="5" fillId="3" borderId="0" xfId="24" applyFill="1" applyBorder="1" applyAlignment="1" applyProtection="1">
      <alignment horizontal="center" vertical="center"/>
    </xf>
    <xf numFmtId="0" fontId="20" fillId="5" borderId="9" xfId="0" applyFont="1" applyFill="1" applyBorder="1" applyAlignment="1" applyProtection="1">
      <alignment vertical="center" wrapText="1"/>
    </xf>
    <xf numFmtId="0" fontId="20" fillId="5" borderId="10" xfId="0" applyFont="1" applyFill="1" applyBorder="1" applyAlignment="1" applyProtection="1">
      <alignment horizontal="left" vertical="center" wrapText="1"/>
    </xf>
    <xf numFmtId="0" fontId="20" fillId="5" borderId="10" xfId="0" applyFont="1" applyFill="1" applyBorder="1" applyAlignment="1" applyProtection="1">
      <alignment vertical="center" wrapText="1"/>
    </xf>
    <xf numFmtId="0" fontId="20" fillId="5" borderId="10" xfId="0" applyFont="1" applyFill="1" applyBorder="1" applyAlignment="1" applyProtection="1">
      <alignment horizontal="center" vertical="center" wrapText="1"/>
    </xf>
    <xf numFmtId="0" fontId="20" fillId="5" borderId="11" xfId="0" applyFont="1" applyFill="1" applyBorder="1" applyAlignment="1" applyProtection="1">
      <alignment horizontal="center" vertical="center" wrapText="1"/>
    </xf>
    <xf numFmtId="0" fontId="20" fillId="5" borderId="12" xfId="0" applyFont="1" applyFill="1" applyBorder="1" applyAlignment="1" applyProtection="1">
      <alignment vertical="center" wrapText="1"/>
    </xf>
    <xf numFmtId="0" fontId="6" fillId="3" borderId="0" xfId="24" applyFont="1" applyFill="1" applyAlignment="1" applyProtection="1">
      <alignment vertical="center"/>
    </xf>
    <xf numFmtId="0" fontId="5" fillId="0" borderId="4" xfId="0" applyFont="1" applyFill="1" applyBorder="1" applyAlignment="1" applyProtection="1">
      <alignment vertical="center" wrapText="1"/>
    </xf>
    <xf numFmtId="0" fontId="5" fillId="0" borderId="4" xfId="0" applyFont="1" applyBorder="1" applyAlignment="1" applyProtection="1">
      <alignment vertical="center" wrapText="1"/>
    </xf>
    <xf numFmtId="0" fontId="0" fillId="0" borderId="6" xfId="0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6" borderId="4" xfId="24" applyFont="1" applyFill="1" applyBorder="1" applyAlignment="1" applyProtection="1">
      <alignment horizontal="center" vertical="center" wrapText="1"/>
    </xf>
    <xf numFmtId="0" fontId="5" fillId="6" borderId="4" xfId="24" applyFont="1" applyFill="1" applyBorder="1" applyAlignment="1" applyProtection="1">
      <alignment vertical="center" wrapText="1"/>
    </xf>
    <xf numFmtId="0" fontId="5" fillId="3" borderId="0" xfId="24" applyFill="1" applyAlignment="1" applyProtection="1">
      <alignment vertical="center" wrapText="1"/>
    </xf>
    <xf numFmtId="0" fontId="0" fillId="0" borderId="4" xfId="0" applyFill="1" applyBorder="1" applyAlignment="1" applyProtection="1">
      <alignment horizontal="center" vertical="center" wrapText="1"/>
    </xf>
    <xf numFmtId="0" fontId="0" fillId="5" borderId="4" xfId="0" applyFill="1" applyBorder="1" applyAlignment="1" applyProtection="1">
      <alignment vertical="center" wrapText="1"/>
    </xf>
    <xf numFmtId="0" fontId="0" fillId="5" borderId="4" xfId="0" applyFill="1" applyBorder="1" applyAlignment="1" applyProtection="1">
      <alignment horizontal="left" vertical="center" wrapText="1"/>
    </xf>
    <xf numFmtId="0" fontId="0" fillId="5" borderId="4" xfId="0" applyFill="1" applyBorder="1" applyAlignment="1" applyProtection="1">
      <alignment horizontal="center" vertical="center" wrapText="1"/>
    </xf>
    <xf numFmtId="0" fontId="6" fillId="3" borderId="0" xfId="24" applyFont="1" applyFill="1" applyAlignment="1" applyProtection="1">
      <alignment vertical="center" wrapText="1"/>
    </xf>
    <xf numFmtId="0" fontId="5" fillId="3" borderId="0" xfId="24" applyFill="1" applyAlignment="1" applyProtection="1">
      <alignment horizontal="left" vertical="center" wrapText="1"/>
    </xf>
    <xf numFmtId="0" fontId="5" fillId="3" borderId="0" xfId="24" applyFill="1" applyAlignment="1" applyProtection="1">
      <alignment horizontal="center" vertical="center" wrapText="1"/>
    </xf>
    <xf numFmtId="165" fontId="5" fillId="3" borderId="0" xfId="24" applyNumberFormat="1" applyFill="1" applyAlignment="1" applyProtection="1">
      <alignment horizontal="center" vertical="center" wrapText="1"/>
    </xf>
    <xf numFmtId="0" fontId="0" fillId="0" borderId="4" xfId="0" applyFont="1" applyFill="1" applyBorder="1" applyAlignment="1" applyProtection="1">
      <alignment vertical="center" wrapText="1"/>
    </xf>
    <xf numFmtId="0" fontId="0" fillId="0" borderId="4" xfId="0" applyFill="1" applyBorder="1" applyAlignment="1" applyProtection="1">
      <alignment horizontal="left" vertical="center" wrapText="1"/>
    </xf>
    <xf numFmtId="0" fontId="0" fillId="0" borderId="4" xfId="0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6" borderId="4" xfId="0" applyFont="1" applyFill="1" applyBorder="1" applyAlignment="1" applyProtection="1">
      <alignment horizontal="center" vertical="center" wrapText="1"/>
    </xf>
    <xf numFmtId="0" fontId="15" fillId="3" borderId="0" xfId="24" applyFont="1" applyFill="1" applyAlignment="1" applyProtection="1">
      <alignment horizontal="left" vertical="center"/>
    </xf>
    <xf numFmtId="0" fontId="5" fillId="3" borderId="0" xfId="24" applyFill="1" applyAlignment="1" applyProtection="1">
      <alignment horizontal="right" vertical="center"/>
    </xf>
    <xf numFmtId="0" fontId="5" fillId="3" borderId="3" xfId="24" quotePrefix="1" applyFont="1" applyFill="1" applyBorder="1" applyAlignment="1" applyProtection="1">
      <alignment horizontal="left" vertical="center"/>
    </xf>
    <xf numFmtId="0" fontId="5" fillId="3" borderId="3" xfId="24" applyFont="1" applyFill="1" applyBorder="1" applyAlignment="1" applyProtection="1">
      <alignment horizontal="left" vertical="center"/>
    </xf>
    <xf numFmtId="0" fontId="5" fillId="3" borderId="3" xfId="24" applyFont="1" applyFill="1" applyBorder="1" applyAlignment="1" applyProtection="1">
      <alignment horizontal="right" vertical="center"/>
    </xf>
    <xf numFmtId="0" fontId="6" fillId="3" borderId="0" xfId="24" applyFont="1" applyFill="1" applyBorder="1" applyAlignment="1" applyProtection="1">
      <alignment horizontal="left" vertical="center"/>
    </xf>
    <xf numFmtId="0" fontId="5" fillId="3" borderId="0" xfId="24" applyFont="1" applyFill="1" applyAlignment="1" applyProtection="1">
      <alignment horizontal="left" vertical="center"/>
    </xf>
    <xf numFmtId="0" fontId="5" fillId="3" borderId="4" xfId="24" applyFill="1" applyBorder="1" applyAlignment="1" applyProtection="1">
      <alignment horizontal="left" vertical="center"/>
    </xf>
    <xf numFmtId="0" fontId="5" fillId="3" borderId="4" xfId="24" applyFont="1" applyFill="1" applyBorder="1" applyAlignment="1" applyProtection="1">
      <alignment horizontal="left" vertical="center"/>
    </xf>
    <xf numFmtId="14" fontId="6" fillId="3" borderId="0" xfId="24" applyNumberFormat="1" applyFont="1" applyFill="1" applyBorder="1" applyAlignment="1" applyProtection="1">
      <alignment horizontal="right" vertical="center"/>
    </xf>
    <xf numFmtId="0" fontId="5" fillId="3" borderId="2" xfId="24" applyFill="1" applyBorder="1" applyAlignment="1" applyProtection="1">
      <alignment horizontal="left" vertical="center"/>
    </xf>
    <xf numFmtId="0" fontId="5" fillId="0" borderId="2" xfId="24" applyFont="1" applyFill="1" applyBorder="1" applyAlignment="1" applyProtection="1">
      <alignment horizontal="left" vertical="center"/>
    </xf>
    <xf numFmtId="0" fontId="16" fillId="3" borderId="0" xfId="24" applyFont="1" applyFill="1" applyAlignment="1" applyProtection="1">
      <alignment horizontal="left" vertical="center"/>
    </xf>
    <xf numFmtId="165" fontId="5" fillId="3" borderId="0" xfId="24" applyNumberFormat="1" applyFill="1" applyAlignment="1" applyProtection="1">
      <alignment horizontal="left" vertical="center"/>
    </xf>
    <xf numFmtId="0" fontId="6" fillId="3" borderId="0" xfId="24" applyFont="1" applyFill="1" applyAlignment="1" applyProtection="1">
      <alignment horizontal="left" vertical="center"/>
    </xf>
    <xf numFmtId="0" fontId="5" fillId="3" borderId="0" xfId="24" applyFont="1" applyFill="1" applyBorder="1" applyAlignment="1" applyProtection="1">
      <alignment horizontal="left" vertical="center" wrapText="1"/>
    </xf>
    <xf numFmtId="0" fontId="5" fillId="3" borderId="0" xfId="24" applyFont="1" applyFill="1" applyAlignment="1" applyProtection="1">
      <alignment horizontal="left" vertical="center" wrapText="1"/>
    </xf>
    <xf numFmtId="0" fontId="5" fillId="3" borderId="4" xfId="24" applyFont="1" applyFill="1" applyBorder="1" applyAlignment="1" applyProtection="1">
      <alignment horizontal="center" vertical="center" wrapText="1"/>
    </xf>
    <xf numFmtId="0" fontId="11" fillId="3" borderId="0" xfId="24" quotePrefix="1" applyFont="1" applyFill="1" applyBorder="1" applyAlignment="1" applyProtection="1">
      <alignment vertical="center" wrapText="1"/>
    </xf>
    <xf numFmtId="0" fontId="8" fillId="3" borderId="0" xfId="24" applyFont="1" applyFill="1" applyAlignment="1" applyProtection="1">
      <alignment vertical="center" wrapText="1"/>
    </xf>
    <xf numFmtId="0" fontId="5" fillId="3" borderId="0" xfId="24" applyFont="1" applyFill="1" applyAlignment="1" applyProtection="1">
      <alignment vertical="top" wrapText="1"/>
    </xf>
    <xf numFmtId="0" fontId="5" fillId="0" borderId="0" xfId="24" applyFont="1" applyProtection="1"/>
    <xf numFmtId="165" fontId="5" fillId="3" borderId="0" xfId="24" applyNumberFormat="1" applyFill="1" applyAlignment="1" applyProtection="1">
      <alignment horizontal="right" vertical="center" wrapText="1"/>
    </xf>
    <xf numFmtId="0" fontId="6" fillId="3" borderId="0" xfId="24" applyFont="1" applyFill="1" applyAlignment="1" applyProtection="1">
      <alignment horizontal="left" vertical="center" wrapText="1"/>
    </xf>
    <xf numFmtId="3" fontId="5" fillId="6" borderId="4" xfId="24" applyNumberFormat="1" applyFont="1" applyFill="1" applyBorder="1" applyAlignment="1" applyProtection="1">
      <alignment horizontal="center" vertical="center" wrapText="1"/>
    </xf>
    <xf numFmtId="3" fontId="0" fillId="5" borderId="4" xfId="0" applyNumberFormat="1" applyFill="1" applyBorder="1" applyAlignment="1" applyProtection="1">
      <alignment horizontal="center" vertical="center" wrapText="1"/>
    </xf>
    <xf numFmtId="0" fontId="5" fillId="4" borderId="2" xfId="24" applyFont="1" applyFill="1" applyBorder="1" applyAlignment="1" applyProtection="1">
      <alignment vertical="center"/>
    </xf>
    <xf numFmtId="0" fontId="5" fillId="4" borderId="7" xfId="24" applyFont="1" applyFill="1" applyBorder="1" applyAlignment="1" applyProtection="1">
      <alignment vertical="center"/>
    </xf>
    <xf numFmtId="3" fontId="5" fillId="0" borderId="4" xfId="24" applyNumberFormat="1" applyFont="1" applyFill="1" applyBorder="1" applyAlignment="1" applyProtection="1">
      <alignment vertical="center" wrapText="1"/>
    </xf>
    <xf numFmtId="166" fontId="5" fillId="0" borderId="4" xfId="24" applyNumberFormat="1" applyFont="1" applyFill="1" applyBorder="1" applyAlignment="1" applyProtection="1">
      <alignment vertical="center" wrapText="1"/>
    </xf>
    <xf numFmtId="166" fontId="6" fillId="5" borderId="4" xfId="24" applyNumberFormat="1" applyFont="1" applyFill="1" applyBorder="1" applyAlignment="1" applyProtection="1">
      <alignment vertical="center" wrapText="1"/>
    </xf>
    <xf numFmtId="3" fontId="6" fillId="5" borderId="8" xfId="24" applyNumberFormat="1" applyFont="1" applyFill="1" applyBorder="1" applyAlignment="1" applyProtection="1">
      <alignment horizontal="right" vertical="center" wrapText="1"/>
    </xf>
    <xf numFmtId="0" fontId="5" fillId="4" borderId="4" xfId="24" applyFont="1" applyFill="1" applyBorder="1" applyAlignment="1" applyProtection="1">
      <alignment horizontal="right" vertical="center"/>
    </xf>
    <xf numFmtId="0" fontId="6" fillId="3" borderId="13" xfId="24" applyFont="1" applyFill="1" applyBorder="1" applyAlignment="1" applyProtection="1">
      <alignment horizontal="left" vertical="center" wrapText="1"/>
    </xf>
    <xf numFmtId="0" fontId="5" fillId="3" borderId="13" xfId="24" applyFill="1" applyBorder="1" applyAlignment="1" applyProtection="1">
      <alignment vertical="center" wrapText="1"/>
    </xf>
    <xf numFmtId="0" fontId="5" fillId="3" borderId="13" xfId="24" applyFill="1" applyBorder="1" applyAlignment="1" applyProtection="1">
      <alignment horizontal="center" vertical="center" wrapText="1"/>
    </xf>
    <xf numFmtId="165" fontId="5" fillId="3" borderId="13" xfId="24" applyNumberFormat="1" applyFill="1" applyBorder="1" applyAlignment="1" applyProtection="1">
      <alignment horizontal="right" vertical="center" wrapText="1"/>
    </xf>
    <xf numFmtId="0" fontId="0" fillId="6" borderId="0" xfId="0" applyFill="1" applyBorder="1" applyAlignment="1">
      <alignment horizontal="left" vertical="center"/>
    </xf>
    <xf numFmtId="0" fontId="6" fillId="6" borderId="0" xfId="0" applyFont="1" applyFill="1" applyBorder="1" applyAlignment="1">
      <alignment horizontal="left" vertical="center"/>
    </xf>
    <xf numFmtId="0" fontId="6" fillId="6" borderId="0" xfId="0" applyFont="1" applyFill="1" applyAlignment="1" applyProtection="1">
      <alignment vertical="center" wrapText="1"/>
    </xf>
    <xf numFmtId="0" fontId="5" fillId="6" borderId="0" xfId="0" applyFont="1" applyFill="1" applyBorder="1" applyAlignment="1" applyProtection="1">
      <alignment vertical="top" wrapText="1"/>
    </xf>
    <xf numFmtId="14" fontId="7" fillId="6" borderId="0" xfId="0" applyNumberFormat="1" applyFont="1" applyFill="1" applyBorder="1" applyAlignment="1" applyProtection="1">
      <alignment horizontal="left" vertical="top" wrapText="1"/>
    </xf>
    <xf numFmtId="14" fontId="5" fillId="6" borderId="0" xfId="0" applyNumberFormat="1" applyFont="1" applyFill="1" applyBorder="1" applyAlignment="1" applyProtection="1">
      <alignment horizontal="left" vertical="top"/>
    </xf>
    <xf numFmtId="0" fontId="22" fillId="6" borderId="4" xfId="34" applyFill="1" applyBorder="1" applyAlignment="1">
      <alignment horizontal="left" vertical="center"/>
    </xf>
    <xf numFmtId="0" fontId="21" fillId="6" borderId="5" xfId="0" applyFont="1" applyFill="1" applyBorder="1" applyAlignment="1">
      <alignment vertical="center" wrapText="1"/>
    </xf>
    <xf numFmtId="0" fontId="6" fillId="3" borderId="2" xfId="24" applyFont="1" applyFill="1" applyBorder="1" applyAlignment="1" applyProtection="1">
      <alignment horizontal="left" vertical="center"/>
    </xf>
    <xf numFmtId="165" fontId="0" fillId="3" borderId="0" xfId="0" applyNumberFormat="1" applyFill="1" applyAlignment="1" applyProtection="1">
      <alignment horizontal="left" vertical="center"/>
      <protection locked="0"/>
    </xf>
    <xf numFmtId="0" fontId="0" fillId="3" borderId="0" xfId="0" applyFill="1" applyBorder="1" applyAlignment="1" applyProtection="1">
      <alignment horizontal="right" vertical="center" wrapText="1"/>
      <protection locked="0"/>
    </xf>
    <xf numFmtId="165" fontId="0" fillId="3" borderId="0" xfId="0" applyNumberFormat="1" applyFill="1" applyBorder="1" applyAlignment="1" applyProtection="1">
      <alignment horizontal="right" vertical="center" wrapText="1"/>
      <protection locked="0"/>
    </xf>
    <xf numFmtId="0" fontId="6" fillId="3" borderId="2" xfId="24" applyFont="1" applyFill="1" applyBorder="1" applyAlignment="1" applyProtection="1">
      <alignment horizontal="left" vertical="center"/>
    </xf>
    <xf numFmtId="3" fontId="5" fillId="3" borderId="0" xfId="24" applyNumberFormat="1" applyFill="1" applyAlignment="1" applyProtection="1">
      <alignment horizontal="center" vertical="center" wrapText="1"/>
    </xf>
    <xf numFmtId="0" fontId="3" fillId="5" borderId="4" xfId="36" applyFill="1" applyBorder="1" applyAlignment="1" applyProtection="1">
      <alignment vertical="center" wrapText="1"/>
    </xf>
    <xf numFmtId="0" fontId="3" fillId="5" borderId="4" xfId="36" applyFill="1" applyBorder="1" applyAlignment="1" applyProtection="1">
      <alignment horizontal="center" vertical="center" wrapText="1"/>
    </xf>
    <xf numFmtId="3" fontId="3" fillId="5" borderId="4" xfId="36" applyNumberFormat="1" applyFill="1" applyBorder="1" applyAlignment="1" applyProtection="1">
      <alignment horizontal="center" vertical="center" wrapText="1"/>
    </xf>
    <xf numFmtId="0" fontId="5" fillId="6" borderId="4" xfId="36" applyFont="1" applyFill="1" applyBorder="1" applyAlignment="1" applyProtection="1">
      <alignment horizontal="center" vertical="center" wrapText="1"/>
    </xf>
    <xf numFmtId="0" fontId="5" fillId="0" borderId="4" xfId="36" applyFont="1" applyBorder="1" applyAlignment="1" applyProtection="1">
      <alignment horizontal="center" vertical="center" wrapText="1"/>
    </xf>
    <xf numFmtId="0" fontId="3" fillId="0" borderId="4" xfId="36" applyFill="1" applyBorder="1" applyAlignment="1" applyProtection="1">
      <alignment horizontal="center" vertical="center" wrapText="1"/>
    </xf>
    <xf numFmtId="0" fontId="5" fillId="0" borderId="4" xfId="36" applyFont="1" applyFill="1" applyBorder="1" applyAlignment="1" applyProtection="1">
      <alignment vertical="center" wrapText="1"/>
    </xf>
    <xf numFmtId="0" fontId="5" fillId="0" borderId="4" xfId="36" applyFont="1" applyFill="1" applyBorder="1" applyAlignment="1" applyProtection="1">
      <alignment horizontal="center" vertical="center" wrapText="1"/>
    </xf>
    <xf numFmtId="0" fontId="20" fillId="5" borderId="4" xfId="36" applyFont="1" applyFill="1" applyBorder="1" applyAlignment="1" applyProtection="1">
      <alignment vertical="center" wrapText="1"/>
    </xf>
    <xf numFmtId="0" fontId="20" fillId="5" borderId="4" xfId="36" applyFont="1" applyFill="1" applyBorder="1" applyAlignment="1" applyProtection="1">
      <alignment horizontal="right" vertical="center" wrapText="1"/>
    </xf>
    <xf numFmtId="0" fontId="20" fillId="5" borderId="4" xfId="36" applyFont="1" applyFill="1" applyBorder="1" applyAlignment="1" applyProtection="1">
      <alignment horizontal="center" vertical="center" wrapText="1"/>
    </xf>
    <xf numFmtId="0" fontId="5" fillId="3" borderId="0" xfId="24" applyFill="1" applyAlignment="1">
      <alignment vertical="center" wrapText="1"/>
    </xf>
    <xf numFmtId="0" fontId="5" fillId="3" borderId="0" xfId="24" applyFill="1" applyAlignment="1">
      <alignment horizontal="center" vertical="center" wrapText="1"/>
    </xf>
    <xf numFmtId="165" fontId="5" fillId="3" borderId="0" xfId="24" applyNumberFormat="1" applyFill="1" applyAlignment="1">
      <alignment horizontal="center" vertical="center" wrapText="1"/>
    </xf>
    <xf numFmtId="0" fontId="6" fillId="3" borderId="0" xfId="24" applyFont="1" applyFill="1" applyAlignment="1">
      <alignment vertical="center" wrapText="1"/>
    </xf>
    <xf numFmtId="0" fontId="5" fillId="6" borderId="0" xfId="24" applyFill="1" applyAlignment="1">
      <alignment vertical="center" wrapText="1"/>
    </xf>
    <xf numFmtId="0" fontId="5" fillId="6" borderId="0" xfId="24" applyFill="1" applyAlignment="1">
      <alignment horizontal="center" vertical="center" wrapText="1"/>
    </xf>
    <xf numFmtId="165" fontId="5" fillId="6" borderId="0" xfId="24" applyNumberFormat="1" applyFill="1" applyAlignment="1">
      <alignment horizontal="center" vertical="center" wrapText="1"/>
    </xf>
    <xf numFmtId="0" fontId="6" fillId="6" borderId="0" xfId="24" applyFont="1" applyFill="1" applyAlignment="1">
      <alignment vertical="center" wrapText="1"/>
    </xf>
    <xf numFmtId="0" fontId="6" fillId="6" borderId="0" xfId="24" applyFont="1" applyFill="1" applyAlignment="1">
      <alignment vertical="center"/>
    </xf>
    <xf numFmtId="0" fontId="3" fillId="5" borderId="4" xfId="36" applyFill="1" applyBorder="1" applyAlignment="1">
      <alignment vertical="center" wrapText="1"/>
    </xf>
    <xf numFmtId="0" fontId="3" fillId="5" borderId="4" xfId="36" applyFill="1" applyBorder="1" applyAlignment="1">
      <alignment horizontal="center" vertical="center" wrapText="1"/>
    </xf>
    <xf numFmtId="3" fontId="3" fillId="5" borderId="4" xfId="36" applyNumberFormat="1" applyFill="1" applyBorder="1" applyAlignment="1">
      <alignment horizontal="center" vertical="center" wrapText="1"/>
    </xf>
    <xf numFmtId="0" fontId="5" fillId="6" borderId="4" xfId="24" applyFont="1" applyFill="1" applyBorder="1" applyAlignment="1">
      <alignment horizontal="center" vertical="center" wrapText="1"/>
    </xf>
    <xf numFmtId="0" fontId="3" fillId="0" borderId="4" xfId="36" applyBorder="1" applyAlignment="1">
      <alignment horizontal="center" vertical="center" wrapText="1"/>
    </xf>
    <xf numFmtId="0" fontId="3" fillId="0" borderId="4" xfId="36" applyFont="1" applyFill="1" applyBorder="1" applyAlignment="1">
      <alignment vertical="center" wrapText="1"/>
    </xf>
    <xf numFmtId="3" fontId="5" fillId="6" borderId="4" xfId="24" applyNumberFormat="1" applyFont="1" applyFill="1" applyBorder="1" applyAlignment="1">
      <alignment horizontal="center" vertical="center" wrapText="1"/>
    </xf>
    <xf numFmtId="0" fontId="5" fillId="0" borderId="4" xfId="36" applyFont="1" applyBorder="1" applyAlignment="1">
      <alignment horizontal="center" vertical="center" wrapText="1"/>
    </xf>
    <xf numFmtId="0" fontId="25" fillId="6" borderId="4" xfId="36" applyFont="1" applyFill="1" applyBorder="1" applyAlignment="1">
      <alignment horizontal="center" vertical="center" wrapText="1"/>
    </xf>
    <xf numFmtId="0" fontId="5" fillId="6" borderId="4" xfId="36" applyFont="1" applyFill="1" applyBorder="1" applyAlignment="1">
      <alignment horizontal="center" vertical="center" wrapText="1"/>
    </xf>
    <xf numFmtId="0" fontId="26" fillId="6" borderId="4" xfId="36" applyFont="1" applyFill="1" applyBorder="1" applyAlignment="1">
      <alignment horizontal="center" vertical="center" wrapText="1"/>
    </xf>
    <xf numFmtId="0" fontId="6" fillId="3" borderId="0" xfId="24" applyFont="1" applyFill="1" applyAlignment="1">
      <alignment vertical="center"/>
    </xf>
    <xf numFmtId="0" fontId="20" fillId="5" borderId="4" xfId="36" applyFont="1" applyFill="1" applyBorder="1" applyAlignment="1">
      <alignment vertical="center" wrapText="1"/>
    </xf>
    <xf numFmtId="0" fontId="20" fillId="5" borderId="4" xfId="36" applyFont="1" applyFill="1" applyBorder="1" applyAlignment="1">
      <alignment horizontal="center" vertical="center" wrapText="1"/>
    </xf>
    <xf numFmtId="0" fontId="5" fillId="3" borderId="0" xfId="24" applyFill="1" applyBorder="1" applyAlignment="1">
      <alignment vertical="center"/>
    </xf>
    <xf numFmtId="0" fontId="5" fillId="3" borderId="0" xfId="24" applyFill="1" applyBorder="1" applyAlignment="1">
      <alignment horizontal="center" vertical="center"/>
    </xf>
    <xf numFmtId="0" fontId="6" fillId="3" borderId="0" xfId="24" applyFont="1" applyFill="1" applyBorder="1" applyAlignment="1">
      <alignment vertical="center"/>
    </xf>
    <xf numFmtId="0" fontId="5" fillId="3" borderId="0" xfId="24" applyFill="1" applyBorder="1" applyAlignment="1">
      <alignment horizontal="right" vertical="center"/>
    </xf>
    <xf numFmtId="0" fontId="5" fillId="3" borderId="0" xfId="24" applyFont="1" applyFill="1" applyBorder="1" applyAlignment="1">
      <alignment horizontal="center" vertical="center"/>
    </xf>
    <xf numFmtId="0" fontId="5" fillId="3" borderId="8" xfId="24" applyFont="1" applyFill="1" applyBorder="1" applyAlignment="1">
      <alignment horizontal="center" vertical="center"/>
    </xf>
    <xf numFmtId="0" fontId="5" fillId="3" borderId="2" xfId="24" applyFill="1" applyBorder="1" applyAlignment="1">
      <alignment vertical="center"/>
    </xf>
    <xf numFmtId="0" fontId="5" fillId="3" borderId="0" xfId="24" quotePrefix="1" applyFont="1" applyFill="1" applyBorder="1" applyAlignment="1">
      <alignment vertical="center"/>
    </xf>
    <xf numFmtId="0" fontId="5" fillId="3" borderId="0" xfId="24" applyFill="1" applyAlignment="1">
      <alignment vertical="center"/>
    </xf>
    <xf numFmtId="0" fontId="6" fillId="3" borderId="0" xfId="24" applyFont="1" applyFill="1" applyAlignment="1">
      <alignment horizontal="right" vertical="center"/>
    </xf>
    <xf numFmtId="0" fontId="5" fillId="3" borderId="0" xfId="24" applyFill="1" applyAlignment="1">
      <alignment horizontal="center" vertical="center"/>
    </xf>
    <xf numFmtId="0" fontId="5" fillId="3" borderId="8" xfId="24" applyFill="1" applyBorder="1" applyAlignment="1">
      <alignment horizontal="center" vertical="center"/>
    </xf>
    <xf numFmtId="0" fontId="6" fillId="3" borderId="2" xfId="24" applyFont="1" applyFill="1" applyBorder="1" applyAlignment="1">
      <alignment horizontal="left" vertical="center"/>
    </xf>
    <xf numFmtId="0" fontId="15" fillId="3" borderId="0" xfId="24" applyFont="1" applyFill="1" applyAlignment="1">
      <alignment vertical="center"/>
    </xf>
    <xf numFmtId="0" fontId="6" fillId="3" borderId="4" xfId="24" applyFont="1" applyFill="1" applyBorder="1" applyAlignment="1">
      <alignment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20" fillId="5" borderId="20" xfId="0" applyFont="1" applyFill="1" applyBorder="1" applyAlignment="1" applyProtection="1">
      <alignment vertical="center" wrapText="1"/>
    </xf>
    <xf numFmtId="0" fontId="20" fillId="5" borderId="21" xfId="0" applyFont="1" applyFill="1" applyBorder="1" applyAlignment="1" applyProtection="1">
      <alignment horizontal="center" vertical="center" wrapText="1"/>
    </xf>
    <xf numFmtId="3" fontId="6" fillId="5" borderId="4" xfId="36" applyNumberFormat="1" applyFont="1" applyFill="1" applyBorder="1" applyAlignment="1">
      <alignment horizontal="center" vertical="center" wrapText="1"/>
    </xf>
    <xf numFmtId="0" fontId="3" fillId="6" borderId="4" xfId="36" applyFill="1" applyBorder="1" applyAlignment="1">
      <alignment horizontal="center" vertical="center" wrapText="1"/>
    </xf>
    <xf numFmtId="0" fontId="26" fillId="6" borderId="4" xfId="35" applyFont="1" applyFill="1" applyBorder="1" applyAlignment="1">
      <alignment horizontal="center" vertical="center" wrapText="1"/>
    </xf>
    <xf numFmtId="0" fontId="5" fillId="6" borderId="4" xfId="24" applyFont="1" applyFill="1" applyBorder="1" applyAlignment="1">
      <alignment vertical="center" wrapText="1"/>
    </xf>
    <xf numFmtId="0" fontId="5" fillId="0" borderId="4" xfId="47" applyFont="1" applyBorder="1" applyAlignment="1" applyProtection="1">
      <alignment horizontal="center" vertical="center" wrapText="1"/>
    </xf>
    <xf numFmtId="3" fontId="5" fillId="6" borderId="4" xfId="24" applyNumberFormat="1" applyFont="1" applyFill="1" applyBorder="1" applyAlignment="1" applyProtection="1">
      <alignment horizontal="center" vertical="center" wrapText="1"/>
    </xf>
    <xf numFmtId="0" fontId="5" fillId="6" borderId="4" xfId="24" applyFill="1" applyBorder="1" applyAlignment="1">
      <alignment vertical="center" wrapText="1"/>
    </xf>
    <xf numFmtId="0" fontId="26" fillId="0" borderId="4" xfId="36" applyFont="1" applyFill="1" applyBorder="1" applyAlignment="1">
      <alignment vertical="center" wrapText="1"/>
    </xf>
    <xf numFmtId="0" fontId="26" fillId="0" borderId="4" xfId="36" applyFont="1" applyFill="1" applyBorder="1" applyAlignment="1" applyProtection="1">
      <alignment horizontal="center" vertical="center" wrapText="1"/>
    </xf>
    <xf numFmtId="0" fontId="26" fillId="0" borderId="4" xfId="36" applyFont="1" applyBorder="1" applyAlignment="1">
      <alignment horizontal="center" vertical="center" wrapText="1"/>
    </xf>
    <xf numFmtId="0" fontId="5" fillId="0" borderId="4" xfId="36" applyFont="1" applyBorder="1" applyAlignment="1">
      <alignment vertical="center" wrapText="1"/>
    </xf>
    <xf numFmtId="3" fontId="5" fillId="6" borderId="4" xfId="24" applyNumberFormat="1" applyFill="1" applyBorder="1" applyAlignment="1">
      <alignment horizontal="center" vertical="center" wrapText="1"/>
    </xf>
    <xf numFmtId="0" fontId="5" fillId="6" borderId="4" xfId="24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0" fillId="3" borderId="0" xfId="0" applyFont="1" applyFill="1" applyBorder="1" applyAlignment="1" applyProtection="1">
      <alignment horizontal="right" vertical="center" wrapText="1"/>
    </xf>
    <xf numFmtId="0" fontId="5" fillId="3" borderId="0" xfId="0" applyFont="1" applyFill="1" applyAlignment="1" applyProtection="1">
      <alignment horizontal="left" vertical="center" wrapText="1"/>
    </xf>
    <xf numFmtId="0" fontId="0" fillId="3" borderId="0" xfId="0" applyFill="1" applyAlignment="1" applyProtection="1">
      <alignment horizontal="left" vertical="center" wrapText="1"/>
    </xf>
    <xf numFmtId="0" fontId="17" fillId="3" borderId="0" xfId="0" applyFont="1" applyFill="1" applyAlignment="1" applyProtection="1">
      <alignment horizontal="left" vertical="center" wrapText="1"/>
      <protection locked="0"/>
    </xf>
    <xf numFmtId="0" fontId="6" fillId="3" borderId="0" xfId="24" applyFont="1" applyFill="1" applyAlignment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15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0" fillId="0" borderId="5" xfId="0" applyFill="1" applyBorder="1" applyAlignment="1" applyProtection="1">
      <alignment horizontal="center" vertical="center" wrapText="1"/>
    </xf>
    <xf numFmtId="0" fontId="0" fillId="0" borderId="15" xfId="0" applyFill="1" applyBorder="1" applyAlignment="1" applyProtection="1">
      <alignment horizontal="center" vertical="center" wrapText="1"/>
    </xf>
    <xf numFmtId="0" fontId="0" fillId="0" borderId="6" xfId="0" applyFill="1" applyBorder="1" applyAlignment="1" applyProtection="1">
      <alignment horizontal="center" vertical="center" wrapText="1"/>
    </xf>
    <xf numFmtId="0" fontId="5" fillId="0" borderId="17" xfId="0" applyFont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center" vertical="center" wrapText="1"/>
    </xf>
    <xf numFmtId="0" fontId="5" fillId="0" borderId="19" xfId="0" applyFont="1" applyBorder="1" applyAlignment="1" applyProtection="1">
      <alignment horizontal="center" vertical="center" wrapText="1"/>
    </xf>
    <xf numFmtId="0" fontId="27" fillId="6" borderId="15" xfId="24" applyFont="1" applyFill="1" applyBorder="1" applyAlignment="1" applyProtection="1">
      <alignment horizontal="left" vertical="center" wrapText="1"/>
    </xf>
    <xf numFmtId="0" fontId="27" fillId="6" borderId="6" xfId="24" applyFont="1" applyFill="1" applyBorder="1" applyAlignment="1" applyProtection="1">
      <alignment horizontal="lef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3" fontId="5" fillId="6" borderId="6" xfId="24" applyNumberFormat="1" applyFont="1" applyFill="1" applyBorder="1" applyAlignment="1" applyProtection="1">
      <alignment horizontal="center" vertical="center" wrapText="1"/>
    </xf>
    <xf numFmtId="3" fontId="5" fillId="6" borderId="4" xfId="24" applyNumberFormat="1" applyFont="1" applyFill="1" applyBorder="1" applyAlignment="1" applyProtection="1">
      <alignment horizontal="center" vertical="center" wrapText="1"/>
    </xf>
    <xf numFmtId="0" fontId="5" fillId="6" borderId="15" xfId="24" applyFont="1" applyFill="1" applyBorder="1" applyAlignment="1" applyProtection="1">
      <alignment horizontal="center" vertical="center" wrapText="1"/>
    </xf>
    <xf numFmtId="0" fontId="5" fillId="6" borderId="6" xfId="24" applyFont="1" applyFill="1" applyBorder="1" applyAlignment="1" applyProtection="1">
      <alignment horizontal="center" vertical="center" wrapText="1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19" fillId="7" borderId="4" xfId="0" applyFont="1" applyFill="1" applyBorder="1" applyAlignment="1">
      <alignment horizontal="left" vertical="center"/>
    </xf>
    <xf numFmtId="0" fontId="6" fillId="4" borderId="5" xfId="24" applyFont="1" applyFill="1" applyBorder="1" applyAlignment="1" applyProtection="1">
      <alignment horizontal="center" vertical="center"/>
    </xf>
    <xf numFmtId="0" fontId="6" fillId="4" borderId="6" xfId="24" applyFont="1" applyFill="1" applyBorder="1" applyAlignment="1" applyProtection="1">
      <alignment horizontal="center" vertical="center"/>
    </xf>
    <xf numFmtId="0" fontId="5" fillId="4" borderId="7" xfId="24" applyFont="1" applyFill="1" applyBorder="1" applyAlignment="1" applyProtection="1">
      <alignment horizontal="left" vertical="center"/>
    </xf>
    <xf numFmtId="0" fontId="5" fillId="4" borderId="8" xfId="24" applyFont="1" applyFill="1" applyBorder="1" applyAlignment="1" applyProtection="1">
      <alignment horizontal="left" vertical="center"/>
    </xf>
    <xf numFmtId="0" fontId="6" fillId="3" borderId="2" xfId="24" applyFont="1" applyFill="1" applyBorder="1" applyAlignment="1" applyProtection="1">
      <alignment horizontal="left" vertical="center"/>
    </xf>
    <xf numFmtId="0" fontId="6" fillId="3" borderId="7" xfId="24" applyFont="1" applyFill="1" applyBorder="1" applyAlignment="1" applyProtection="1">
      <alignment horizontal="left" vertical="center"/>
    </xf>
    <xf numFmtId="0" fontId="6" fillId="3" borderId="8" xfId="24" applyFont="1" applyFill="1" applyBorder="1" applyAlignment="1" applyProtection="1">
      <alignment horizontal="left" vertical="center"/>
    </xf>
    <xf numFmtId="0" fontId="5" fillId="0" borderId="2" xfId="24" applyFont="1" applyFill="1" applyBorder="1" applyAlignment="1" applyProtection="1">
      <alignment horizontal="left" vertical="center" wrapText="1"/>
    </xf>
    <xf numFmtId="0" fontId="5" fillId="0" borderId="8" xfId="24" applyFont="1" applyFill="1" applyBorder="1" applyAlignment="1" applyProtection="1">
      <alignment horizontal="left" vertical="center" wrapText="1"/>
    </xf>
  </cellXfs>
  <cellStyles count="48">
    <cellStyle name="Euro" xfId="1" xr:uid="{00000000-0005-0000-0000-000000000000}"/>
    <cellStyle name="Euro 2" xfId="2" xr:uid="{00000000-0005-0000-0000-000001000000}"/>
    <cellStyle name="Euro 2 2" xfId="25" xr:uid="{00000000-0005-0000-0000-000002000000}"/>
    <cellStyle name="Euro 2 2 2" xfId="40" xr:uid="{C48F27B2-51D8-45E6-AFD1-12210E2DA2A1}"/>
    <cellStyle name="Euro 2 3" xfId="31" xr:uid="{00000000-0005-0000-0000-000003000000}"/>
    <cellStyle name="Euro 2 3 2" xfId="42" xr:uid="{8D6F08F4-16C7-4E72-B74C-8CEDC3025D6D}"/>
    <cellStyle name="Euro 2 4" xfId="38" xr:uid="{4001760E-0DD2-4807-BB41-DD6E0C2DE2A8}"/>
    <cellStyle name="Euro 3" xfId="30" xr:uid="{00000000-0005-0000-0000-000004000000}"/>
    <cellStyle name="Euro 3 2" xfId="41" xr:uid="{33A32628-6197-42AA-A81F-8E496998F29F}"/>
    <cellStyle name="Euro 4" xfId="37" xr:uid="{88222AC2-EC91-421C-A651-2B09A69C3956}"/>
    <cellStyle name="Link" xfId="34" builtinId="8"/>
    <cellStyle name="Notiz 2" xfId="3" xr:uid="{00000000-0005-0000-0000-000006000000}"/>
    <cellStyle name="Notiz 2 2" xfId="26" xr:uid="{00000000-0005-0000-0000-000007000000}"/>
    <cellStyle name="Schlecht" xfId="35" builtinId="27"/>
    <cellStyle name="Standard" xfId="0" builtinId="0"/>
    <cellStyle name="Standard 10" xfId="4" xr:uid="{00000000-0005-0000-0000-00000A000000}"/>
    <cellStyle name="Standard 11" xfId="5" xr:uid="{00000000-0005-0000-0000-00000B000000}"/>
    <cellStyle name="Standard 12" xfId="6" xr:uid="{00000000-0005-0000-0000-00000C000000}"/>
    <cellStyle name="Standard 13" xfId="7" xr:uid="{00000000-0005-0000-0000-00000D000000}"/>
    <cellStyle name="Standard 14" xfId="8" xr:uid="{00000000-0005-0000-0000-00000E000000}"/>
    <cellStyle name="Standard 15" xfId="9" xr:uid="{00000000-0005-0000-0000-00000F000000}"/>
    <cellStyle name="Standard 16" xfId="10" xr:uid="{00000000-0005-0000-0000-000010000000}"/>
    <cellStyle name="Standard 17" xfId="11" xr:uid="{00000000-0005-0000-0000-000011000000}"/>
    <cellStyle name="Standard 18" xfId="12" xr:uid="{00000000-0005-0000-0000-000012000000}"/>
    <cellStyle name="Standard 19" xfId="13" xr:uid="{00000000-0005-0000-0000-000013000000}"/>
    <cellStyle name="Standard 2" xfId="14" xr:uid="{00000000-0005-0000-0000-000014000000}"/>
    <cellStyle name="Standard 2 2" xfId="27" xr:uid="{00000000-0005-0000-0000-000015000000}"/>
    <cellStyle name="Standard 20" xfId="15" xr:uid="{00000000-0005-0000-0000-000016000000}"/>
    <cellStyle name="Standard 21" xfId="24" xr:uid="{00000000-0005-0000-0000-000017000000}"/>
    <cellStyle name="Standard 22" xfId="33" xr:uid="{00000000-0005-0000-0000-000018000000}"/>
    <cellStyle name="Standard 22 2" xfId="44" xr:uid="{70607CF0-C143-4783-9C7F-8FC28CD82A2A}"/>
    <cellStyle name="Standard 22 3" xfId="46" xr:uid="{D19863FC-B006-4891-8A61-9FD031D38E92}"/>
    <cellStyle name="Standard 3" xfId="16" xr:uid="{00000000-0005-0000-0000-000019000000}"/>
    <cellStyle name="Standard 4" xfId="17" xr:uid="{00000000-0005-0000-0000-00001A000000}"/>
    <cellStyle name="Standard 4 2" xfId="28" xr:uid="{00000000-0005-0000-0000-00001B000000}"/>
    <cellStyle name="Standard 4 2 2" xfId="36" xr:uid="{00000000-0005-0000-0000-00001C000000}"/>
    <cellStyle name="Standard 4 2 2 2" xfId="45" xr:uid="{668D5F9A-F4AE-4B75-BD53-3D4251678843}"/>
    <cellStyle name="Standard 4 2 2 3" xfId="47" xr:uid="{1566A658-6604-4B54-BE0C-8B2A153EC9FF}"/>
    <cellStyle name="Standard 5" xfId="18" xr:uid="{00000000-0005-0000-0000-00001D000000}"/>
    <cellStyle name="Standard 5 2" xfId="29" xr:uid="{00000000-0005-0000-0000-00001E000000}"/>
    <cellStyle name="Standard 6" xfId="19" xr:uid="{00000000-0005-0000-0000-00001F000000}"/>
    <cellStyle name="Standard 7" xfId="20" xr:uid="{00000000-0005-0000-0000-000020000000}"/>
    <cellStyle name="Standard 8" xfId="21" xr:uid="{00000000-0005-0000-0000-000021000000}"/>
    <cellStyle name="Standard 9" xfId="22" xr:uid="{00000000-0005-0000-0000-000022000000}"/>
    <cellStyle name="Währung 2" xfId="23" xr:uid="{00000000-0005-0000-0000-000023000000}"/>
    <cellStyle name="Währung 2 2" xfId="32" xr:uid="{00000000-0005-0000-0000-000024000000}"/>
    <cellStyle name="Währung 2 2 2" xfId="43" xr:uid="{C64042E8-2B05-4482-8EDB-CB965E906DD3}"/>
    <cellStyle name="Währung 2 3" xfId="39" xr:uid="{0287F0B5-2480-4C96-903C-D4FF9B9B0336}"/>
  </cellStyles>
  <dxfs count="0"/>
  <tableStyles count="0" defaultTableStyle="TableStyleMedium9" defaultPivotStyle="PivotStyleLight16"/>
  <colors>
    <mruColors>
      <color rgb="FF00CC00"/>
      <color rgb="FF00FF00"/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133350</xdr:rowOff>
        </xdr:from>
        <xdr:to>
          <xdr:col>1</xdr:col>
          <xdr:colOff>1190625</xdr:colOff>
          <xdr:row>1</xdr:row>
          <xdr:rowOff>352425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D5602/85_Vertrieb/2020/009-Projekte/2020-001-Vivantes/002-Kalkulation/001-Kalk_Datum/Viantes%20Unterlagen%20Interim%20(Sachs)/TEK_03_Menge_SiD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naack\!SIDI\TEK_03_Menge_SiDi_Mai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ZVI/(P)/FM%20und%20BAU/T01%20TEK/00_NEU/02_TEK_Vergaben/TEK2605027_FG_Sicherheitsdienstleistungen/1_Vorbereitung/TEK2506034_FG_Sicherheitsdienstleistungen/1_Vorbereitung/TEK_03_Menge_SiDi_Global_KHD-HUK-GRI-KBoN_210927.xlsx?3ACF89C4" TargetMode="External"/><Relationship Id="rId1" Type="http://schemas.openxmlformats.org/officeDocument/2006/relationships/externalLinkPath" Target="file:///\\3ACF89C4\TEK_03_Menge_SiDi_Global_KHD-HUK-GRI-KBoN_21092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kblatt"/>
      <sheetName val="Los 1 AVK"/>
      <sheetName val="Los 2 WBK"/>
      <sheetName val="Los 3 KFH-KPB"/>
      <sheetName val="Los 4 KSP"/>
      <sheetName val="Standortübersicht"/>
      <sheetName val="Unterschrift"/>
    </sheetNames>
    <sheetDataSet>
      <sheetData sheetId="0">
        <row r="6">
          <cell r="B6" t="str">
            <v>Sicherheitsdienstleistungen</v>
          </cell>
        </row>
      </sheetData>
      <sheetData sheetId="1">
        <row r="9">
          <cell r="H9">
            <v>10508</v>
          </cell>
        </row>
      </sheetData>
      <sheetData sheetId="2">
        <row r="9">
          <cell r="H9">
            <v>10496</v>
          </cell>
        </row>
      </sheetData>
      <sheetData sheetId="3">
        <row r="19">
          <cell r="H19">
            <v>10810</v>
          </cell>
        </row>
      </sheetData>
      <sheetData sheetId="4">
        <row r="9">
          <cell r="H9">
            <v>12360.5</v>
          </cell>
        </row>
      </sheetData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kblatt"/>
      <sheetName val="Los 1 AVK"/>
      <sheetName val="Los 2 WBK"/>
      <sheetName val="Los 3 KFH-KPB"/>
      <sheetName val="Los 4 KSP"/>
      <sheetName val="Standortübersicht"/>
      <sheetName val="Unterschrift"/>
    </sheetNames>
    <sheetDataSet>
      <sheetData sheetId="0">
        <row r="6">
          <cell r="B6" t="str">
            <v>Sicherheitsdienstleistungen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kblatt"/>
      <sheetName val="Standortübersicht"/>
      <sheetName val="Unterschrift"/>
    </sheetNames>
    <sheetDataSet>
      <sheetData sheetId="0">
        <row r="12">
          <cell r="B12" t="str">
            <v>TEK1906008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mailto:lieven.bornmann@vivantes.de" TargetMode="External"/><Relationship Id="rId2" Type="http://schemas.openxmlformats.org/officeDocument/2006/relationships/hyperlink" Target="mailto:birgitt.schnetter@vivantes.de" TargetMode="External"/><Relationship Id="rId1" Type="http://schemas.openxmlformats.org/officeDocument/2006/relationships/hyperlink" Target="mailto:birgitt.schnetter@vivantes.de" TargetMode="External"/><Relationship Id="rId6" Type="http://schemas.openxmlformats.org/officeDocument/2006/relationships/printerSettings" Target="../printerSettings/printerSettings12.bin"/><Relationship Id="rId5" Type="http://schemas.openxmlformats.org/officeDocument/2006/relationships/hyperlink" Target="mailto:birgitt.schnetter@vivantes.de" TargetMode="External"/><Relationship Id="rId4" Type="http://schemas.openxmlformats.org/officeDocument/2006/relationships/hyperlink" Target="mailto:birgitt.schnetter@vivantes.de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indexed="10"/>
    <pageSetUpPr fitToPage="1"/>
  </sheetPr>
  <dimension ref="A1:J27"/>
  <sheetViews>
    <sheetView tabSelected="1" zoomScaleNormal="100" workbookViewId="0">
      <selection activeCell="B19" sqref="B19"/>
    </sheetView>
  </sheetViews>
  <sheetFormatPr baseColWidth="10" defaultColWidth="11.42578125" defaultRowHeight="12.75" x14ac:dyDescent="0.2"/>
  <cols>
    <col min="1" max="1" width="9" style="36" customWidth="1"/>
    <col min="2" max="2" width="26.42578125" style="36" customWidth="1"/>
    <col min="3" max="3" width="29.85546875" style="37" customWidth="1"/>
    <col min="4" max="4" width="12.85546875" style="36" customWidth="1"/>
    <col min="5" max="5" width="36.42578125" style="36" customWidth="1"/>
    <col min="6" max="6" width="10.140625" style="38" customWidth="1"/>
    <col min="7" max="8" width="3.7109375" style="38" customWidth="1"/>
    <col min="9" max="9" width="14.140625" style="39" customWidth="1"/>
    <col min="10" max="10" width="16.140625" style="39" customWidth="1"/>
    <col min="11" max="11" width="13.28515625" style="36" bestFit="1" customWidth="1"/>
    <col min="12" max="12" width="11.7109375" style="36" bestFit="1" customWidth="1"/>
    <col min="13" max="16384" width="11.42578125" style="36"/>
  </cols>
  <sheetData>
    <row r="1" spans="1:10" s="35" customFormat="1" x14ac:dyDescent="0.2">
      <c r="A1" s="1"/>
      <c r="B1" s="1"/>
      <c r="C1" s="2"/>
      <c r="D1" s="1"/>
      <c r="E1" s="1"/>
      <c r="F1" s="1"/>
      <c r="G1" s="1"/>
      <c r="H1" s="1"/>
      <c r="I1" s="3"/>
      <c r="J1" s="133"/>
    </row>
    <row r="2" spans="1:10" ht="33.75" x14ac:dyDescent="0.2">
      <c r="A2" s="4"/>
      <c r="B2" s="4"/>
      <c r="C2" s="5"/>
      <c r="D2" s="4"/>
      <c r="E2" s="4"/>
      <c r="F2" s="6"/>
      <c r="G2" s="6"/>
      <c r="H2" s="6"/>
      <c r="I2" s="7"/>
      <c r="J2" s="135"/>
    </row>
    <row r="3" spans="1:10" ht="18.75" customHeight="1" x14ac:dyDescent="0.3">
      <c r="A3" s="8"/>
      <c r="B3" s="9" t="s">
        <v>49</v>
      </c>
      <c r="C3" s="10"/>
      <c r="D3" s="8"/>
      <c r="E3" s="8"/>
      <c r="F3" s="11"/>
      <c r="G3" s="11"/>
      <c r="H3" s="11"/>
      <c r="I3" s="7"/>
    </row>
    <row r="4" spans="1:10" ht="36.75" customHeight="1" x14ac:dyDescent="0.2">
      <c r="A4" s="8"/>
      <c r="B4" s="8"/>
      <c r="C4" s="10"/>
      <c r="D4" s="8"/>
      <c r="E4" s="8"/>
      <c r="F4" s="11"/>
      <c r="G4" s="11"/>
      <c r="H4" s="11"/>
      <c r="I4" s="7"/>
    </row>
    <row r="5" spans="1:10" ht="18.75" customHeight="1" x14ac:dyDescent="0.2">
      <c r="A5" s="8"/>
      <c r="B5" s="205" t="s">
        <v>36</v>
      </c>
      <c r="C5" s="206"/>
      <c r="D5" s="8"/>
      <c r="E5" s="8"/>
      <c r="F5" s="11"/>
      <c r="G5" s="11"/>
      <c r="H5" s="11"/>
      <c r="I5" s="7"/>
    </row>
    <row r="6" spans="1:10" ht="27" customHeight="1" x14ac:dyDescent="0.2">
      <c r="A6" s="8"/>
      <c r="B6" s="126" t="s">
        <v>149</v>
      </c>
      <c r="C6" s="10"/>
      <c r="D6" s="8"/>
      <c r="E6" s="8"/>
      <c r="F6" s="11"/>
      <c r="G6" s="11"/>
      <c r="H6" s="11"/>
      <c r="I6" s="7"/>
    </row>
    <row r="7" spans="1:10" ht="33.75" x14ac:dyDescent="0.2">
      <c r="A7" s="8"/>
      <c r="B7" s="8"/>
      <c r="C7" s="10"/>
      <c r="D7" s="8"/>
      <c r="E7" s="8"/>
      <c r="F7" s="11"/>
      <c r="G7" s="11"/>
      <c r="H7" s="11"/>
      <c r="I7" s="7"/>
    </row>
    <row r="8" spans="1:10" ht="18.75" customHeight="1" x14ac:dyDescent="0.2">
      <c r="A8" s="8"/>
      <c r="B8" s="8" t="s">
        <v>10</v>
      </c>
      <c r="C8" s="10"/>
      <c r="D8" s="8"/>
      <c r="E8" s="8"/>
      <c r="F8" s="11"/>
      <c r="G8" s="11"/>
      <c r="H8" s="11"/>
      <c r="I8" s="7"/>
    </row>
    <row r="9" spans="1:10" ht="20.25" customHeight="1" x14ac:dyDescent="0.2">
      <c r="A9" s="8"/>
      <c r="B9" s="40" t="s">
        <v>27</v>
      </c>
      <c r="C9" s="5"/>
      <c r="D9" s="8"/>
      <c r="E9" s="8"/>
      <c r="F9" s="11"/>
      <c r="G9" s="11"/>
      <c r="H9" s="11"/>
      <c r="I9" s="7"/>
    </row>
    <row r="10" spans="1:10" ht="14.25" customHeight="1" x14ac:dyDescent="0.2">
      <c r="A10" s="8"/>
      <c r="B10" s="40" t="s">
        <v>28</v>
      </c>
      <c r="C10" s="5"/>
      <c r="D10" s="8"/>
      <c r="E10" s="8"/>
      <c r="F10" s="11"/>
      <c r="G10" s="11"/>
      <c r="H10" s="11"/>
      <c r="I10" s="7"/>
    </row>
    <row r="11" spans="1:10" ht="14.25" customHeight="1" x14ac:dyDescent="0.2">
      <c r="A11" s="8"/>
      <c r="B11" s="40" t="s">
        <v>29</v>
      </c>
      <c r="C11" s="5"/>
      <c r="D11" s="8"/>
      <c r="E11" s="8"/>
      <c r="F11" s="11"/>
      <c r="G11" s="11"/>
      <c r="H11" s="11"/>
      <c r="I11" s="7"/>
    </row>
    <row r="12" spans="1:10" ht="14.25" customHeight="1" x14ac:dyDescent="0.2">
      <c r="A12" s="8"/>
      <c r="B12" s="13" t="s">
        <v>11</v>
      </c>
      <c r="C12" s="5"/>
      <c r="D12" s="8"/>
      <c r="E12" s="8"/>
      <c r="F12" s="11"/>
      <c r="G12" s="11"/>
      <c r="H12" s="11"/>
      <c r="I12" s="14"/>
    </row>
    <row r="13" spans="1:10" ht="20.25" x14ac:dyDescent="0.2">
      <c r="A13" s="8"/>
      <c r="B13" s="4"/>
      <c r="C13" s="5"/>
      <c r="D13" s="8"/>
      <c r="E13" s="8"/>
      <c r="F13" s="11"/>
      <c r="G13" s="11"/>
      <c r="H13" s="11"/>
      <c r="I13" s="15"/>
    </row>
    <row r="14" spans="1:10" ht="20.25" customHeight="1" x14ac:dyDescent="0.2">
      <c r="A14" s="8"/>
      <c r="B14" s="4" t="s">
        <v>12</v>
      </c>
      <c r="C14" s="5"/>
      <c r="D14" s="8"/>
      <c r="E14" s="8"/>
      <c r="F14" s="11"/>
      <c r="G14" s="11"/>
      <c r="H14" s="11"/>
      <c r="I14" s="15"/>
    </row>
    <row r="15" spans="1:10" ht="22.5" customHeight="1" x14ac:dyDescent="0.2">
      <c r="A15" s="8"/>
      <c r="B15" s="29" t="s">
        <v>19</v>
      </c>
      <c r="C15" s="5"/>
      <c r="D15" s="8"/>
      <c r="E15" s="8"/>
      <c r="F15" s="11"/>
      <c r="G15" s="11"/>
      <c r="H15" s="11"/>
      <c r="I15" s="14"/>
    </row>
    <row r="16" spans="1:10" ht="14.25" customHeight="1" x14ac:dyDescent="0.2">
      <c r="A16" s="8"/>
      <c r="B16" s="29" t="s">
        <v>20</v>
      </c>
      <c r="C16" s="5"/>
      <c r="D16" s="8"/>
      <c r="E16" s="16"/>
      <c r="F16" s="17"/>
      <c r="G16" s="17"/>
      <c r="H16" s="17"/>
      <c r="I16" s="14"/>
    </row>
    <row r="17" spans="1:10" ht="14.25" customHeight="1" x14ac:dyDescent="0.2">
      <c r="A17" s="8"/>
      <c r="B17" s="29" t="s">
        <v>21</v>
      </c>
      <c r="C17" s="5"/>
      <c r="D17" s="8"/>
      <c r="E17" s="204"/>
      <c r="F17" s="204"/>
      <c r="G17" s="204"/>
      <c r="H17" s="204"/>
      <c r="I17" s="204"/>
    </row>
    <row r="18" spans="1:10" ht="14.25" customHeight="1" x14ac:dyDescent="0.2">
      <c r="A18" s="8"/>
      <c r="B18" s="13" t="s">
        <v>13</v>
      </c>
      <c r="C18" s="5"/>
      <c r="D18" s="8"/>
      <c r="E18" s="8"/>
      <c r="F18" s="11"/>
      <c r="G18" s="11"/>
      <c r="H18" s="11"/>
      <c r="I18" s="14"/>
    </row>
    <row r="19" spans="1:10" ht="20.25" customHeight="1" x14ac:dyDescent="0.2">
      <c r="A19" s="8"/>
      <c r="B19" s="4"/>
      <c r="C19" s="5"/>
      <c r="D19" s="8"/>
      <c r="E19" s="8"/>
      <c r="F19" s="11"/>
      <c r="G19" s="11"/>
      <c r="H19" s="11"/>
      <c r="I19" s="12"/>
    </row>
    <row r="20" spans="1:10" ht="14.25" customHeight="1" x14ac:dyDescent="0.2">
      <c r="A20" s="8"/>
      <c r="B20" s="18" t="s">
        <v>15</v>
      </c>
      <c r="C20" s="30" t="s">
        <v>17</v>
      </c>
      <c r="D20" s="11"/>
      <c r="E20" s="11"/>
      <c r="F20" s="11"/>
      <c r="G20" s="12"/>
      <c r="H20" s="12"/>
      <c r="I20" s="8"/>
      <c r="J20" s="36"/>
    </row>
    <row r="21" spans="1:10" ht="27.75" customHeight="1" x14ac:dyDescent="0.2">
      <c r="A21" s="8"/>
      <c r="B21" s="18" t="s">
        <v>16</v>
      </c>
      <c r="C21" s="30" t="s">
        <v>18</v>
      </c>
      <c r="D21" s="11"/>
      <c r="E21" s="11"/>
      <c r="F21" s="11"/>
      <c r="G21" s="12"/>
      <c r="H21" s="12"/>
      <c r="I21" s="8"/>
      <c r="J21" s="36"/>
    </row>
    <row r="22" spans="1:10" ht="14.25" customHeight="1" x14ac:dyDescent="0.2">
      <c r="A22" s="8"/>
      <c r="B22" s="19" t="s">
        <v>14</v>
      </c>
      <c r="C22" s="127" t="s">
        <v>35</v>
      </c>
      <c r="D22" s="8"/>
      <c r="E22" s="8"/>
      <c r="F22" s="11"/>
      <c r="G22" s="11"/>
      <c r="H22" s="11"/>
      <c r="I22" s="12"/>
    </row>
    <row r="23" spans="1:10" ht="14.25" customHeight="1" x14ac:dyDescent="0.2">
      <c r="A23" s="8"/>
      <c r="B23" s="21" t="s">
        <v>22</v>
      </c>
      <c r="C23" s="128">
        <v>46447</v>
      </c>
      <c r="D23" s="8"/>
      <c r="E23" s="8"/>
      <c r="F23" s="11"/>
      <c r="G23" s="11"/>
      <c r="H23" s="11"/>
      <c r="I23" s="12"/>
    </row>
    <row r="24" spans="1:10" ht="14.25" customHeight="1" x14ac:dyDescent="0.2">
      <c r="A24" s="8"/>
      <c r="B24" s="21" t="s">
        <v>23</v>
      </c>
      <c r="C24" s="129" t="s">
        <v>177</v>
      </c>
      <c r="D24" s="8"/>
      <c r="E24" s="20"/>
      <c r="F24" s="11"/>
      <c r="G24" s="11"/>
      <c r="H24" s="11"/>
      <c r="I24" s="12"/>
    </row>
    <row r="25" spans="1:10" ht="14.25" customHeight="1" x14ac:dyDescent="0.2">
      <c r="A25" s="8"/>
      <c r="B25" s="21" t="s">
        <v>24</v>
      </c>
      <c r="C25" s="127" t="s">
        <v>153</v>
      </c>
      <c r="D25" s="8"/>
      <c r="E25" s="8"/>
      <c r="F25" s="11"/>
      <c r="G25" s="11"/>
      <c r="H25" s="11"/>
      <c r="I25" s="12"/>
    </row>
    <row r="26" spans="1:10" x14ac:dyDescent="0.2">
      <c r="A26" s="8"/>
      <c r="B26" s="4"/>
      <c r="C26" s="5"/>
      <c r="D26" s="8"/>
      <c r="E26" s="8"/>
      <c r="F26" s="11"/>
      <c r="G26" s="11"/>
      <c r="H26" s="11"/>
      <c r="I26" s="12"/>
    </row>
    <row r="27" spans="1:10" ht="15.75" x14ac:dyDescent="0.2">
      <c r="A27" s="207"/>
      <c r="B27" s="207"/>
      <c r="C27" s="134"/>
    </row>
  </sheetData>
  <sheetProtection algorithmName="SHA-512" hashValue="ln5cOBBgZkAAyzPh84BTj+7WAuahCP9yUrTZkhP+g83ctAtk9K8avfVu9U9DiyVuF6tsBrFKw5Y4wuZxAFrHvg==" saltValue="VPo9lMOZ7tKw0/UyyCbL0A==" spinCount="100000" sheet="1" objects="1" scenarios="1"/>
  <mergeCells count="3">
    <mergeCell ref="E17:I17"/>
    <mergeCell ref="B5:C5"/>
    <mergeCell ref="A27:B27"/>
  </mergeCells>
  <phoneticPr fontId="9" type="noConversion"/>
  <pageMargins left="0.23622047244094491" right="0.23622047244094491" top="0.74803149606299213" bottom="0.74803149606299213" header="0.31496062992125984" footer="0.31496062992125984"/>
  <pageSetup paperSize="9" scale="71" orientation="landscape" r:id="rId1"/>
  <headerFooter alignWithMargins="0">
    <oddFooter>&amp;LVivantes GmbH&amp;RSeite &amp;P von &amp;N</oddFooter>
  </headerFooter>
  <drawing r:id="rId2"/>
  <legacyDrawing r:id="rId3"/>
  <oleObjects>
    <mc:AlternateContent xmlns:mc="http://schemas.openxmlformats.org/markup-compatibility/2006">
      <mc:Choice Requires="x14">
        <oleObject progId="PBrush" shapeId="1028" r:id="rId4">
          <objectPr defaultSize="0" autoPict="0" r:id="rId5">
            <anchor moveWithCells="1" sizeWithCells="1">
              <from>
                <xdr:col>1</xdr:col>
                <xdr:colOff>9525</xdr:colOff>
                <xdr:row>0</xdr:row>
                <xdr:rowOff>133350</xdr:rowOff>
              </from>
              <to>
                <xdr:col>1</xdr:col>
                <xdr:colOff>1190625</xdr:colOff>
                <xdr:row>1</xdr:row>
                <xdr:rowOff>352425</xdr:rowOff>
              </to>
            </anchor>
          </objectPr>
        </oleObject>
      </mc:Choice>
      <mc:Fallback>
        <oleObject progId="PBrush" shapeId="1028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CC00"/>
    <pageSetUpPr fitToPage="1"/>
  </sheetPr>
  <dimension ref="A1:H10"/>
  <sheetViews>
    <sheetView zoomScaleNormal="100" workbookViewId="0">
      <selection activeCell="C22" sqref="C22"/>
    </sheetView>
  </sheetViews>
  <sheetFormatPr baseColWidth="10" defaultColWidth="11.42578125" defaultRowHeight="12.75" x14ac:dyDescent="0.2"/>
  <cols>
    <col min="1" max="1" width="11.42578125" style="78" customWidth="1"/>
    <col min="2" max="2" width="31.140625" style="80" customWidth="1"/>
    <col min="3" max="3" width="22.7109375" style="81" customWidth="1"/>
    <col min="4" max="4" width="22.7109375" style="80" customWidth="1"/>
    <col min="5" max="5" width="24.5703125" style="80" customWidth="1"/>
    <col min="6" max="6" width="22.7109375" style="80" customWidth="1"/>
    <col min="7" max="7" width="10.42578125" style="73" customWidth="1"/>
    <col min="8" max="8" width="27.85546875" style="73" customWidth="1"/>
    <col min="9" max="16384" width="11.42578125" style="73"/>
  </cols>
  <sheetData>
    <row r="1" spans="1:8" s="43" customFormat="1" ht="18" x14ac:dyDescent="0.2">
      <c r="A1" s="41" t="str">
        <f ca="1">"Anlage 3 Mengengerüst, Blatt: " &amp; MID(CELL("Dateiname",A1),FIND("]",CELL("Dateiname",A1))+1,31)</f>
        <v>Anlage 3 Mengengerüst, Blatt: Los 1 AVK</v>
      </c>
      <c r="B1" s="44"/>
      <c r="C1" s="44"/>
      <c r="D1" s="136" t="str">
        <f>Deckblatt!B15</f>
        <v>xfirma</v>
      </c>
      <c r="E1" s="45"/>
      <c r="F1" s="44"/>
      <c r="G1" s="46" t="s">
        <v>22</v>
      </c>
      <c r="H1" s="47">
        <f>Deckblatt!C23</f>
        <v>46447</v>
      </c>
    </row>
    <row r="2" spans="1:8" s="56" customFormat="1" x14ac:dyDescent="0.2">
      <c r="A2" s="48" t="s">
        <v>112</v>
      </c>
      <c r="B2" s="51"/>
      <c r="C2" s="51"/>
      <c r="D2" s="52" t="str">
        <f>Deckblatt!C25</f>
        <v>TEK2605027</v>
      </c>
      <c r="E2" s="53"/>
      <c r="F2" s="51"/>
      <c r="G2" s="54" t="s">
        <v>23</v>
      </c>
      <c r="H2" s="55" t="str">
        <f>Deckblatt!C24</f>
        <v xml:space="preserve">neu </v>
      </c>
    </row>
    <row r="3" spans="1:8" s="56" customFormat="1" ht="15.75" customHeight="1" x14ac:dyDescent="0.2">
      <c r="A3" s="57"/>
      <c r="B3" s="59"/>
      <c r="C3" s="59"/>
      <c r="D3" s="59"/>
      <c r="E3" s="59"/>
      <c r="F3" s="59"/>
    </row>
    <row r="4" spans="1:8" s="66" customFormat="1" ht="15" x14ac:dyDescent="0.2">
      <c r="A4" s="146" t="s">
        <v>30</v>
      </c>
      <c r="B4" s="148" t="s">
        <v>85</v>
      </c>
      <c r="C4" s="148" t="s">
        <v>94</v>
      </c>
      <c r="D4" s="148" t="s">
        <v>76</v>
      </c>
      <c r="E4" s="148" t="s">
        <v>86</v>
      </c>
      <c r="F4" s="148" t="s">
        <v>79</v>
      </c>
      <c r="G4" s="147" t="s">
        <v>80</v>
      </c>
      <c r="H4" s="146" t="s">
        <v>77</v>
      </c>
    </row>
    <row r="5" spans="1:8" ht="38.25" x14ac:dyDescent="0.2">
      <c r="A5" s="144" t="s">
        <v>39</v>
      </c>
      <c r="B5" s="143" t="s">
        <v>96</v>
      </c>
      <c r="C5" s="141" t="s">
        <v>111</v>
      </c>
      <c r="D5" s="141" t="s">
        <v>110</v>
      </c>
      <c r="E5" s="142"/>
      <c r="F5" s="111">
        <f>7*365</f>
        <v>2555</v>
      </c>
      <c r="G5" s="71">
        <v>1</v>
      </c>
      <c r="H5" s="72" t="s">
        <v>109</v>
      </c>
    </row>
    <row r="6" spans="1:8" ht="38.25" x14ac:dyDescent="0.2">
      <c r="A6" s="144" t="s">
        <v>39</v>
      </c>
      <c r="B6" s="145" t="s">
        <v>97</v>
      </c>
      <c r="C6" s="142" t="s">
        <v>156</v>
      </c>
      <c r="D6" s="167" t="s">
        <v>142</v>
      </c>
      <c r="E6" s="141"/>
      <c r="F6" s="111">
        <v>8760</v>
      </c>
      <c r="G6" s="71">
        <v>1</v>
      </c>
      <c r="H6" s="72"/>
    </row>
    <row r="7" spans="1:8" ht="76.5" x14ac:dyDescent="0.2">
      <c r="A7" s="144" t="s">
        <v>39</v>
      </c>
      <c r="B7" s="143" t="s">
        <v>108</v>
      </c>
      <c r="C7" s="142" t="s">
        <v>95</v>
      </c>
      <c r="D7" s="142" t="s">
        <v>99</v>
      </c>
      <c r="E7" s="141"/>
      <c r="F7" s="111">
        <v>1700</v>
      </c>
      <c r="G7" s="71">
        <v>1</v>
      </c>
      <c r="H7" s="22" t="s">
        <v>100</v>
      </c>
    </row>
    <row r="8" spans="1:8" ht="99.75" customHeight="1" x14ac:dyDescent="0.2">
      <c r="A8" s="144" t="s">
        <v>39</v>
      </c>
      <c r="B8" s="143" t="s">
        <v>98</v>
      </c>
      <c r="C8" s="142" t="s">
        <v>95</v>
      </c>
      <c r="D8" s="141" t="s">
        <v>107</v>
      </c>
      <c r="E8" s="141" t="s">
        <v>93</v>
      </c>
      <c r="F8" s="71">
        <f>(4*3)*3</f>
        <v>36</v>
      </c>
      <c r="G8" s="71">
        <v>4</v>
      </c>
      <c r="H8" s="22" t="s">
        <v>81</v>
      </c>
    </row>
    <row r="9" spans="1:8" ht="15" x14ac:dyDescent="0.2">
      <c r="A9" s="138"/>
      <c r="B9" s="139"/>
      <c r="C9" s="139"/>
      <c r="D9" s="139"/>
      <c r="E9" s="139"/>
      <c r="F9" s="140">
        <f>SUM(F5:F8)</f>
        <v>13051</v>
      </c>
      <c r="G9" s="139">
        <f>SUM(G5:G8)</f>
        <v>7</v>
      </c>
      <c r="H9" s="138"/>
    </row>
    <row r="10" spans="1:8" x14ac:dyDescent="0.2">
      <c r="F10" s="137"/>
    </row>
  </sheetData>
  <sheetProtection algorithmName="SHA-512" hashValue="SF6ET581Dxzq3ZkNYeQymd4+QwuZUGXHPqabji1LqDYMA4IlWg3097HiwZ4GDnykIw+8w8YLtedueCfaNeC9HQ==" saltValue="zgpQh9eT8HjRMXHQQ8nDkg==" spinCount="100000" sheet="1" objects="1" scenarios="1"/>
  <pageMargins left="0.70866141732283472" right="0.70866141732283472" top="0.78740157480314965" bottom="0.78740157480314965" header="0.31496062992125984" footer="0.31496062992125984"/>
  <pageSetup paperSize="9" scale="75" orientation="landscape" r:id="rId1"/>
  <headerFooter>
    <oddFooter>&amp;LVivantes&amp;C&amp;F&amp;RSeite &amp;P von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0">
    <tabColor rgb="FF00CC00"/>
    <pageSetUpPr fitToPage="1"/>
  </sheetPr>
  <dimension ref="A1:J9"/>
  <sheetViews>
    <sheetView zoomScaleNormal="100" workbookViewId="0">
      <pane ySplit="4" topLeftCell="A5" activePane="bottomLeft" state="frozen"/>
      <selection activeCell="E4" sqref="E4"/>
      <selection pane="bottomLeft" activeCell="F19" sqref="F19"/>
    </sheetView>
  </sheetViews>
  <sheetFormatPr baseColWidth="10" defaultColWidth="11.42578125" defaultRowHeight="12.75" x14ac:dyDescent="0.2"/>
  <cols>
    <col min="1" max="1" width="11.42578125" style="78" customWidth="1"/>
    <col min="2" max="2" width="16.7109375" style="79" customWidth="1"/>
    <col min="3" max="3" width="16.7109375" style="73" customWidth="1"/>
    <col min="4" max="4" width="22.7109375" style="80" customWidth="1"/>
    <col min="5" max="5" width="22.7109375" style="81" customWidth="1"/>
    <col min="6" max="8" width="22.7109375" style="80" customWidth="1"/>
    <col min="9" max="9" width="11" style="73" customWidth="1"/>
    <col min="10" max="10" width="29.5703125" style="73" customWidth="1"/>
    <col min="11" max="16384" width="11.42578125" style="73"/>
  </cols>
  <sheetData>
    <row r="1" spans="1:10" s="43" customFormat="1" ht="18" x14ac:dyDescent="0.2">
      <c r="A1" s="41" t="str">
        <f ca="1">"Anlage 3 Mengengerüst, Blatt: " &amp; MID(CELL("Dateiname",A1),FIND("]",CELL("Dateiname",A1))+1,31)</f>
        <v>Anlage 3 Mengengerüst, Blatt: Los 1 WBK</v>
      </c>
      <c r="B1" s="42"/>
      <c r="D1" s="44"/>
      <c r="E1" s="44"/>
      <c r="F1" s="132" t="str">
        <f>Deckblatt!B15</f>
        <v>xfirma</v>
      </c>
      <c r="G1" s="45"/>
      <c r="H1" s="44"/>
      <c r="I1" s="46" t="s">
        <v>22</v>
      </c>
      <c r="J1" s="47">
        <f>Deckblatt!C23</f>
        <v>46447</v>
      </c>
    </row>
    <row r="2" spans="1:10" s="56" customFormat="1" x14ac:dyDescent="0.2">
      <c r="A2" s="48" t="str">
        <f>Deckblatt!B6</f>
        <v xml:space="preserve">Sicherheitsdienstleistungen </v>
      </c>
      <c r="B2" s="49"/>
      <c r="C2" s="50"/>
      <c r="D2" s="51"/>
      <c r="E2" s="51"/>
      <c r="F2" s="52" t="str">
        <f>Deckblatt!C25</f>
        <v>TEK2605027</v>
      </c>
      <c r="G2" s="53"/>
      <c r="H2" s="51"/>
      <c r="I2" s="54" t="s">
        <v>23</v>
      </c>
      <c r="J2" s="55" t="str">
        <f>Deckblatt!C24</f>
        <v xml:space="preserve">neu </v>
      </c>
    </row>
    <row r="3" spans="1:10" s="56" customFormat="1" ht="13.5" thickBot="1" x14ac:dyDescent="0.25">
      <c r="A3" s="57"/>
      <c r="B3" s="58"/>
      <c r="D3" s="59"/>
      <c r="E3" s="59"/>
      <c r="F3" s="59"/>
      <c r="G3" s="59"/>
      <c r="H3" s="59"/>
    </row>
    <row r="4" spans="1:10" s="66" customFormat="1" ht="15.75" thickBot="1" x14ac:dyDescent="0.25">
      <c r="A4" s="60" t="s">
        <v>30</v>
      </c>
      <c r="B4" s="61" t="s">
        <v>37</v>
      </c>
      <c r="C4" s="62" t="s">
        <v>38</v>
      </c>
      <c r="D4" s="63" t="s">
        <v>85</v>
      </c>
      <c r="E4" s="64" t="s">
        <v>94</v>
      </c>
      <c r="F4" s="63" t="s">
        <v>76</v>
      </c>
      <c r="G4" s="63" t="s">
        <v>86</v>
      </c>
      <c r="H4" s="63" t="s">
        <v>79</v>
      </c>
      <c r="I4" s="62" t="s">
        <v>80</v>
      </c>
      <c r="J4" s="65" t="s">
        <v>77</v>
      </c>
    </row>
    <row r="5" spans="1:10" ht="76.5" x14ac:dyDescent="0.2">
      <c r="A5" s="82" t="s">
        <v>33</v>
      </c>
      <c r="B5" s="83"/>
      <c r="C5" s="84"/>
      <c r="D5" s="69" t="s">
        <v>96</v>
      </c>
      <c r="E5" s="70" t="s">
        <v>102</v>
      </c>
      <c r="F5" s="70" t="s">
        <v>103</v>
      </c>
      <c r="G5" s="70" t="s">
        <v>104</v>
      </c>
      <c r="H5" s="111">
        <v>3285</v>
      </c>
      <c r="I5" s="71">
        <v>1</v>
      </c>
      <c r="J5" s="72" t="s">
        <v>162</v>
      </c>
    </row>
    <row r="6" spans="1:10" ht="51" x14ac:dyDescent="0.2">
      <c r="A6" s="82" t="s">
        <v>33</v>
      </c>
      <c r="B6" s="83"/>
      <c r="C6" s="84"/>
      <c r="D6" s="85" t="s">
        <v>157</v>
      </c>
      <c r="E6" s="70" t="s">
        <v>106</v>
      </c>
      <c r="F6" s="70" t="s">
        <v>105</v>
      </c>
      <c r="G6" s="70"/>
      <c r="H6" s="195">
        <v>6136</v>
      </c>
      <c r="I6" s="71">
        <v>1</v>
      </c>
      <c r="J6" s="72"/>
    </row>
    <row r="7" spans="1:10" ht="76.5" x14ac:dyDescent="0.2">
      <c r="A7" s="82" t="s">
        <v>33</v>
      </c>
      <c r="B7" s="83"/>
      <c r="C7" s="67"/>
      <c r="D7" s="74" t="s">
        <v>101</v>
      </c>
      <c r="E7" s="70" t="s">
        <v>95</v>
      </c>
      <c r="F7" s="70" t="s">
        <v>99</v>
      </c>
      <c r="G7" s="70"/>
      <c r="H7" s="111">
        <v>500</v>
      </c>
      <c r="I7" s="71">
        <v>1</v>
      </c>
      <c r="J7" s="22" t="s">
        <v>100</v>
      </c>
    </row>
    <row r="8" spans="1:10" ht="63.75" x14ac:dyDescent="0.2">
      <c r="A8" s="82" t="s">
        <v>33</v>
      </c>
      <c r="B8" s="83"/>
      <c r="C8" s="68"/>
      <c r="D8" s="74" t="s">
        <v>98</v>
      </c>
      <c r="E8" s="70" t="s">
        <v>95</v>
      </c>
      <c r="F8" s="70" t="s">
        <v>82</v>
      </c>
      <c r="G8" s="86" t="s">
        <v>93</v>
      </c>
      <c r="H8" s="71">
        <f>(4*3)*3</f>
        <v>36</v>
      </c>
      <c r="I8" s="71">
        <v>4</v>
      </c>
      <c r="J8" s="22" t="s">
        <v>81</v>
      </c>
    </row>
    <row r="9" spans="1:10" x14ac:dyDescent="0.2">
      <c r="A9" s="75"/>
      <c r="B9" s="76"/>
      <c r="C9" s="75"/>
      <c r="D9" s="77"/>
      <c r="E9" s="77"/>
      <c r="F9" s="77"/>
      <c r="G9" s="77"/>
      <c r="H9" s="112">
        <f>SUM(H5:H8)</f>
        <v>9957</v>
      </c>
      <c r="I9" s="77">
        <f>SUM(I5:I8)</f>
        <v>7</v>
      </c>
      <c r="J9" s="77"/>
    </row>
  </sheetData>
  <sheetProtection algorithmName="SHA-512" hashValue="i+40PEZcXF0JilZtOfCBUCd1Uo+ojkqxS71oyu2dC+6G8XAOiWSb9A5zRi7xFqAQQ5px0epGXMOYvwp4/ZIbkg==" saltValue="G5fX9w31mvi1lkblckYNtA==" spinCount="100000" sheet="1" objects="1" scenarios="1"/>
  <pageMargins left="0.23622047244094491" right="0.23622047244094491" top="0.74803149606299213" bottom="0.74803149606299213" header="0.31496062992125984" footer="0.31496062992125984"/>
  <pageSetup paperSize="9" scale="73" orientation="landscape" r:id="rId1"/>
  <headerFooter alignWithMargins="0">
    <oddFooter xml:space="preserve">&amp;LVivantes GmbH&amp;RSeite &amp;P von &amp;N&amp;CAnlage zum  gültig ab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CC00"/>
    <pageSetUpPr fitToPage="1"/>
  </sheetPr>
  <dimension ref="A1:H15"/>
  <sheetViews>
    <sheetView zoomScaleNormal="100" zoomScaleSheetLayoutView="55" workbookViewId="0">
      <selection activeCell="F19" sqref="F19"/>
    </sheetView>
  </sheetViews>
  <sheetFormatPr baseColWidth="10" defaultColWidth="11.42578125" defaultRowHeight="12.75" x14ac:dyDescent="0.2"/>
  <cols>
    <col min="1" max="1" width="16.28515625" style="152" customWidth="1"/>
    <col min="2" max="2" width="27.85546875" style="150" customWidth="1"/>
    <col min="3" max="3" width="17.28515625" style="151" customWidth="1"/>
    <col min="4" max="4" width="27.5703125" style="150" customWidth="1"/>
    <col min="5" max="5" width="26.140625" style="150" customWidth="1"/>
    <col min="6" max="6" width="16.28515625" style="150" customWidth="1"/>
    <col min="7" max="7" width="16.28515625" style="149" customWidth="1"/>
    <col min="8" max="8" width="28" style="149" customWidth="1"/>
    <col min="9" max="16384" width="11.42578125" style="149"/>
  </cols>
  <sheetData>
    <row r="1" spans="1:8" s="180" customFormat="1" ht="18" x14ac:dyDescent="0.2">
      <c r="A1" s="185" t="str">
        <f ca="1">"Anlage 3 Mengengerüst, Blatt: " &amp; MID(CELL("Dateiname",A1),FIND("]",CELL("Dateiname",A1))+1,31)</f>
        <v>Anlage 3 Mengengerüst, Blatt: Los 2 KFH</v>
      </c>
      <c r="B1" s="182"/>
      <c r="C1" s="182"/>
      <c r="D1" s="184" t="str">
        <f>Deckblatt!B15</f>
        <v>xfirma</v>
      </c>
      <c r="E1" s="183"/>
      <c r="F1" s="182"/>
      <c r="G1" s="181" t="s">
        <v>22</v>
      </c>
      <c r="H1" s="47">
        <f>Deckblatt!C23</f>
        <v>46447</v>
      </c>
    </row>
    <row r="2" spans="1:8" s="172" customFormat="1" x14ac:dyDescent="0.2">
      <c r="A2" s="179" t="str">
        <f>[1]Deckblatt!B6</f>
        <v>Sicherheitsdienstleistungen</v>
      </c>
      <c r="B2" s="176"/>
      <c r="C2" s="176"/>
      <c r="D2" s="178" t="str">
        <f>Deckblatt!C25</f>
        <v>TEK2605027</v>
      </c>
      <c r="E2" s="177"/>
      <c r="F2" s="176"/>
      <c r="G2" s="175" t="s">
        <v>23</v>
      </c>
      <c r="H2" s="55" t="str">
        <f>Deckblatt!C24</f>
        <v xml:space="preserve">neu </v>
      </c>
    </row>
    <row r="3" spans="1:8" s="172" customFormat="1" ht="13.5" customHeight="1" x14ac:dyDescent="0.2">
      <c r="A3" s="174"/>
      <c r="B3" s="173"/>
      <c r="C3" s="173"/>
      <c r="D3" s="173"/>
      <c r="E3" s="173"/>
      <c r="F3" s="173"/>
    </row>
    <row r="4" spans="1:8" s="169" customFormat="1" ht="15" x14ac:dyDescent="0.2">
      <c r="A4" s="170" t="s">
        <v>30</v>
      </c>
      <c r="B4" s="171" t="s">
        <v>85</v>
      </c>
      <c r="C4" s="148" t="s">
        <v>94</v>
      </c>
      <c r="D4" s="171" t="s">
        <v>76</v>
      </c>
      <c r="E4" s="171" t="s">
        <v>86</v>
      </c>
      <c r="F4" s="171" t="s">
        <v>79</v>
      </c>
      <c r="G4" s="171" t="s">
        <v>80</v>
      </c>
      <c r="H4" s="170" t="s">
        <v>77</v>
      </c>
    </row>
    <row r="5" spans="1:8" ht="38.25" x14ac:dyDescent="0.2">
      <c r="A5" s="197" t="s">
        <v>31</v>
      </c>
      <c r="B5" s="198" t="s">
        <v>96</v>
      </c>
      <c r="C5" s="168" t="s">
        <v>116</v>
      </c>
      <c r="D5" s="167" t="s">
        <v>115</v>
      </c>
      <c r="E5" s="165" t="s">
        <v>163</v>
      </c>
      <c r="F5" s="164">
        <f>365*8</f>
        <v>2920</v>
      </c>
      <c r="G5" s="161">
        <v>1</v>
      </c>
      <c r="H5" s="193" t="s">
        <v>109</v>
      </c>
    </row>
    <row r="6" spans="1:8" ht="63.75" x14ac:dyDescent="0.2">
      <c r="A6" s="197" t="s">
        <v>31</v>
      </c>
      <c r="B6" s="165" t="s">
        <v>169</v>
      </c>
      <c r="C6" s="199" t="s">
        <v>114</v>
      </c>
      <c r="D6" s="199" t="s">
        <v>170</v>
      </c>
      <c r="E6" s="167" t="s">
        <v>164</v>
      </c>
      <c r="F6" s="164">
        <f>16*365</f>
        <v>5840</v>
      </c>
      <c r="G6" s="161">
        <v>1</v>
      </c>
      <c r="H6" s="193"/>
    </row>
    <row r="7" spans="1:8" ht="45" x14ac:dyDescent="0.2">
      <c r="A7" s="197" t="s">
        <v>31</v>
      </c>
      <c r="B7" s="145" t="s">
        <v>97</v>
      </c>
      <c r="C7" s="165" t="s">
        <v>127</v>
      </c>
      <c r="D7" s="199" t="s">
        <v>171</v>
      </c>
      <c r="E7" s="165"/>
      <c r="F7" s="164">
        <v>8760</v>
      </c>
      <c r="G7" s="161">
        <v>1</v>
      </c>
      <c r="H7" s="193"/>
    </row>
    <row r="8" spans="1:8" ht="76.5" x14ac:dyDescent="0.2">
      <c r="A8" s="197" t="s">
        <v>31</v>
      </c>
      <c r="B8" s="165" t="s">
        <v>166</v>
      </c>
      <c r="C8" s="165" t="s">
        <v>95</v>
      </c>
      <c r="D8" s="199" t="s">
        <v>95</v>
      </c>
      <c r="E8" s="165" t="s">
        <v>167</v>
      </c>
      <c r="F8" s="164">
        <v>150</v>
      </c>
      <c r="G8" s="161">
        <v>1</v>
      </c>
      <c r="H8" s="193" t="s">
        <v>168</v>
      </c>
    </row>
    <row r="9" spans="1:8" ht="51" x14ac:dyDescent="0.2">
      <c r="A9" s="197" t="s">
        <v>31</v>
      </c>
      <c r="B9" s="165" t="s">
        <v>172</v>
      </c>
      <c r="C9" s="142" t="s">
        <v>95</v>
      </c>
      <c r="D9" s="199" t="s">
        <v>95</v>
      </c>
      <c r="E9" s="165" t="s">
        <v>165</v>
      </c>
      <c r="F9" s="164">
        <v>240</v>
      </c>
      <c r="G9" s="161">
        <v>1</v>
      </c>
      <c r="H9" s="193" t="s">
        <v>81</v>
      </c>
    </row>
    <row r="10" spans="1:8" ht="63.75" x14ac:dyDescent="0.2">
      <c r="A10" s="197" t="s">
        <v>31</v>
      </c>
      <c r="B10" s="199" t="s">
        <v>173</v>
      </c>
      <c r="C10" s="165" t="s">
        <v>95</v>
      </c>
      <c r="D10" s="165" t="s">
        <v>99</v>
      </c>
      <c r="E10" s="165"/>
      <c r="F10" s="164">
        <v>800</v>
      </c>
      <c r="G10" s="161">
        <v>1</v>
      </c>
      <c r="H10" s="193" t="s">
        <v>81</v>
      </c>
    </row>
    <row r="11" spans="1:8" ht="51" x14ac:dyDescent="0.2">
      <c r="A11" s="197" t="s">
        <v>31</v>
      </c>
      <c r="B11" s="198" t="s">
        <v>98</v>
      </c>
      <c r="C11" s="142" t="s">
        <v>95</v>
      </c>
      <c r="D11" s="199" t="s">
        <v>113</v>
      </c>
      <c r="E11" s="141" t="s">
        <v>93</v>
      </c>
      <c r="F11" s="161">
        <f>(4*3)*10</f>
        <v>120</v>
      </c>
      <c r="G11" s="161">
        <v>4</v>
      </c>
      <c r="H11" s="193" t="s">
        <v>81</v>
      </c>
    </row>
    <row r="12" spans="1:8" ht="15" x14ac:dyDescent="0.2">
      <c r="A12" s="158"/>
      <c r="B12" s="159"/>
      <c r="C12" s="159"/>
      <c r="D12" s="159"/>
      <c r="E12" s="159"/>
      <c r="F12" s="160">
        <f>SUM(F5:F11)</f>
        <v>18830</v>
      </c>
      <c r="G12" s="159">
        <f>SUM(G5:G11)</f>
        <v>10</v>
      </c>
      <c r="H12" s="158"/>
    </row>
    <row r="13" spans="1:8" x14ac:dyDescent="0.2">
      <c r="A13" s="149"/>
      <c r="B13" s="149"/>
      <c r="C13" s="149"/>
      <c r="D13" s="149"/>
      <c r="E13" s="149"/>
      <c r="F13" s="149"/>
    </row>
    <row r="14" spans="1:8" s="153" customFormat="1" x14ac:dyDescent="0.2">
      <c r="A14" s="157"/>
      <c r="B14" s="154"/>
      <c r="C14" s="155"/>
      <c r="D14" s="154"/>
      <c r="E14" s="154"/>
      <c r="F14" s="154"/>
    </row>
    <row r="15" spans="1:8" s="153" customFormat="1" x14ac:dyDescent="0.2">
      <c r="A15" s="156"/>
      <c r="B15" s="154"/>
      <c r="C15" s="155"/>
      <c r="D15" s="154"/>
      <c r="E15" s="154"/>
      <c r="F15" s="154"/>
    </row>
  </sheetData>
  <sheetProtection algorithmName="SHA-512" hashValue="Mg2/X5u6ydEs+h6kxQ4FJVNZ0yYggbuPubAkczkY/4aiPgq5KQxjrZRXM4eB1GGi69UDfBvj7owhguj+/Z+CrA==" saltValue="itxF66WHEQb2oYp3HsN4Gg==" spinCount="100000" sheet="1" objects="1" scenarios="1"/>
  <pageMargins left="0.70866141732283472" right="0.70866141732283472" top="0.78740157480314965" bottom="0.78740157480314965" header="0.31496062992125984" footer="0.31496062992125984"/>
  <pageSetup paperSize="9" scale="75" orientation="landscape" r:id="rId1"/>
  <headerFooter>
    <oddFooter>&amp;LVivantes&amp;C&amp;F&amp;RSeite &amp;P von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A1:H9"/>
  <sheetViews>
    <sheetView zoomScale="80" zoomScaleNormal="80" workbookViewId="0">
      <selection activeCell="D7" sqref="D7"/>
    </sheetView>
  </sheetViews>
  <sheetFormatPr baseColWidth="10" defaultColWidth="11.42578125" defaultRowHeight="12.75" x14ac:dyDescent="0.2"/>
  <cols>
    <col min="1" max="1" width="11.42578125" style="78" customWidth="1"/>
    <col min="2" max="2" width="30.5703125" style="80" customWidth="1"/>
    <col min="3" max="3" width="22.7109375" style="81" customWidth="1"/>
    <col min="4" max="4" width="43.5703125" style="80" customWidth="1"/>
    <col min="5" max="6" width="22.7109375" style="80" customWidth="1"/>
    <col min="7" max="7" width="10.42578125" style="73" customWidth="1"/>
    <col min="8" max="8" width="27.85546875" style="73" customWidth="1"/>
    <col min="9" max="16384" width="11.42578125" style="73"/>
  </cols>
  <sheetData>
    <row r="1" spans="1:8" s="43" customFormat="1" ht="18" x14ac:dyDescent="0.2">
      <c r="A1" s="41" t="str">
        <f ca="1">"Anlage 3 Mengengerüst, Blatt: " &amp; MID(CELL("Dateiname",A1),FIND("]",CELL("Dateiname",A1))+1,31)</f>
        <v>Anlage 3 Mengengerüst, Blatt: Los 3 KHD</v>
      </c>
      <c r="B1" s="44"/>
      <c r="C1" s="44"/>
      <c r="D1" s="136" t="str">
        <f>Deckblatt!B15</f>
        <v>xfirma</v>
      </c>
      <c r="E1" s="45"/>
      <c r="F1" s="44"/>
      <c r="G1" s="46" t="s">
        <v>22</v>
      </c>
      <c r="H1" s="47">
        <f>Deckblatt!C23</f>
        <v>46447</v>
      </c>
    </row>
    <row r="2" spans="1:8" s="56" customFormat="1" x14ac:dyDescent="0.2">
      <c r="A2" s="48" t="str">
        <f>[2]Deckblatt!B6</f>
        <v>Sicherheitsdienstleistungen</v>
      </c>
      <c r="B2" s="51"/>
      <c r="C2" s="51"/>
      <c r="D2" s="52" t="str">
        <f>Deckblatt!C25</f>
        <v>TEK2605027</v>
      </c>
      <c r="E2" s="53"/>
      <c r="F2" s="51"/>
      <c r="G2" s="54" t="s">
        <v>23</v>
      </c>
      <c r="H2" s="55" t="str">
        <f>Deckblatt!C24</f>
        <v xml:space="preserve">neu </v>
      </c>
    </row>
    <row r="3" spans="1:8" s="56" customFormat="1" ht="13.5" thickBot="1" x14ac:dyDescent="0.25">
      <c r="A3" s="57"/>
      <c r="B3" s="59"/>
      <c r="C3" s="59"/>
      <c r="D3" s="59"/>
      <c r="E3" s="59"/>
      <c r="F3" s="59"/>
    </row>
    <row r="4" spans="1:8" s="66" customFormat="1" ht="15.75" thickBot="1" x14ac:dyDescent="0.25">
      <c r="A4" s="60" t="s">
        <v>30</v>
      </c>
      <c r="B4" s="63" t="s">
        <v>85</v>
      </c>
      <c r="C4" s="64" t="s">
        <v>94</v>
      </c>
      <c r="D4" s="63" t="s">
        <v>76</v>
      </c>
      <c r="E4" s="63" t="s">
        <v>86</v>
      </c>
      <c r="F4" s="63" t="s">
        <v>79</v>
      </c>
      <c r="G4" s="62" t="s">
        <v>80</v>
      </c>
      <c r="H4" s="65" t="s">
        <v>77</v>
      </c>
    </row>
    <row r="5" spans="1:8" ht="63.75" x14ac:dyDescent="0.2">
      <c r="A5" s="67" t="s">
        <v>118</v>
      </c>
      <c r="B5" s="69" t="s">
        <v>96</v>
      </c>
      <c r="C5" s="70" t="s">
        <v>158</v>
      </c>
      <c r="D5" s="186" t="s">
        <v>160</v>
      </c>
      <c r="E5" s="70"/>
      <c r="F5" s="111">
        <f>1.5*365</f>
        <v>547.5</v>
      </c>
      <c r="G5" s="71">
        <v>1</v>
      </c>
      <c r="H5" s="72" t="s">
        <v>109</v>
      </c>
    </row>
    <row r="6" spans="1:8" ht="38.25" x14ac:dyDescent="0.2">
      <c r="A6" s="67" t="s">
        <v>118</v>
      </c>
      <c r="B6" s="85" t="s">
        <v>97</v>
      </c>
      <c r="C6" s="162" t="s">
        <v>127</v>
      </c>
      <c r="D6" s="167" t="s">
        <v>142</v>
      </c>
      <c r="E6" s="70"/>
      <c r="F6" s="111">
        <f>24*365</f>
        <v>8760</v>
      </c>
      <c r="G6" s="71">
        <v>1</v>
      </c>
      <c r="H6" s="72"/>
    </row>
    <row r="7" spans="1:8" ht="63.75" x14ac:dyDescent="0.2">
      <c r="A7" s="67" t="s">
        <v>118</v>
      </c>
      <c r="B7" s="74" t="s">
        <v>101</v>
      </c>
      <c r="C7" s="70" t="s">
        <v>95</v>
      </c>
      <c r="D7" s="70" t="s">
        <v>99</v>
      </c>
      <c r="E7" s="70"/>
      <c r="F7" s="111">
        <v>650</v>
      </c>
      <c r="G7" s="71">
        <v>1</v>
      </c>
      <c r="H7" s="196" t="s">
        <v>159</v>
      </c>
    </row>
    <row r="8" spans="1:8" ht="63.75" x14ac:dyDescent="0.2">
      <c r="A8" s="67" t="s">
        <v>118</v>
      </c>
      <c r="B8" s="74" t="s">
        <v>98</v>
      </c>
      <c r="C8" s="70" t="s">
        <v>95</v>
      </c>
      <c r="D8" s="70" t="s">
        <v>117</v>
      </c>
      <c r="E8" s="86" t="s">
        <v>93</v>
      </c>
      <c r="F8" s="71">
        <f>(4*3)*6</f>
        <v>72</v>
      </c>
      <c r="G8" s="71">
        <v>4</v>
      </c>
      <c r="H8" s="22" t="s">
        <v>81</v>
      </c>
    </row>
    <row r="9" spans="1:8" x14ac:dyDescent="0.2">
      <c r="A9" s="75"/>
      <c r="B9" s="77"/>
      <c r="C9" s="77"/>
      <c r="D9" s="77"/>
      <c r="E9" s="77"/>
      <c r="F9" s="112">
        <f>SUM(F5:F8)</f>
        <v>10029.5</v>
      </c>
      <c r="G9" s="77">
        <f>SUM(G5:G8)</f>
        <v>7</v>
      </c>
      <c r="H9" s="75"/>
    </row>
  </sheetData>
  <sheetProtection algorithmName="SHA-512" hashValue="K3//EcjiD49E30L9SqZFz5o7jcHy+vUf3MUwCv1mqstmysMeD+o+8sjhueJyKshGyWbfhXnOdV7NlnqrqbNbTg==" saltValue="giEh5Cuic+ui+yNKpT0qHA==" spinCount="100000" sheet="1" objects="1" scenarios="1"/>
  <pageMargins left="0.23622047244094491" right="0.23622047244094491" top="0.74803149606299213" bottom="0.74803149606299213" header="0.31496062992125984" footer="0.31496062992125984"/>
  <pageSetup paperSize="9" scale="76" orientation="landscape" r:id="rId1"/>
  <headerFooter alignWithMargins="0">
    <oddFooter xml:space="preserve">&amp;LVivantes GmbH&amp;RSeite &amp;P von &amp;N&amp;CAnlage zum  gültig ab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A1:H20"/>
  <sheetViews>
    <sheetView zoomScaleNormal="100" zoomScaleSheetLayoutView="55" workbookViewId="0">
      <selection activeCell="F19" sqref="F19"/>
    </sheetView>
  </sheetViews>
  <sheetFormatPr baseColWidth="10" defaultColWidth="11.42578125" defaultRowHeight="12.75" x14ac:dyDescent="0.2"/>
  <cols>
    <col min="1" max="1" width="16.28515625" style="152" customWidth="1"/>
    <col min="2" max="2" width="27.85546875" style="150" customWidth="1"/>
    <col min="3" max="3" width="17.28515625" style="151" customWidth="1"/>
    <col min="4" max="4" width="27.5703125" style="150" customWidth="1"/>
    <col min="5" max="5" width="26.140625" style="150" customWidth="1"/>
    <col min="6" max="6" width="16.28515625" style="150" customWidth="1"/>
    <col min="7" max="7" width="16.28515625" style="149" customWidth="1"/>
    <col min="8" max="8" width="28" style="149" customWidth="1"/>
    <col min="9" max="16384" width="11.42578125" style="149"/>
  </cols>
  <sheetData>
    <row r="1" spans="1:8" s="180" customFormat="1" ht="18" x14ac:dyDescent="0.2">
      <c r="A1" s="185" t="str">
        <f ca="1">"Anlage 3 Mengengerüst, Blatt: " &amp; MID(CELL("Dateiname",A1),FIND("]",CELL("Dateiname",A1))+1,31)</f>
        <v>Anlage 3 Mengengerüst, Blatt: Los 4 KNK-IWK</v>
      </c>
      <c r="B1" s="182"/>
      <c r="C1" s="182"/>
      <c r="D1" s="184" t="str">
        <f>Deckblatt!B15</f>
        <v>xfirma</v>
      </c>
      <c r="E1" s="183"/>
      <c r="F1" s="182"/>
      <c r="G1" s="181" t="s">
        <v>22</v>
      </c>
      <c r="H1" s="47">
        <f>Deckblatt!C23</f>
        <v>46447</v>
      </c>
    </row>
    <row r="2" spans="1:8" s="172" customFormat="1" x14ac:dyDescent="0.2">
      <c r="A2" s="179" t="str">
        <f>[1]Deckblatt!B6</f>
        <v>Sicherheitsdienstleistungen</v>
      </c>
      <c r="B2" s="176"/>
      <c r="C2" s="176"/>
      <c r="D2" s="178" t="str">
        <f>Deckblatt!C25</f>
        <v>TEK2605027</v>
      </c>
      <c r="E2" s="177"/>
      <c r="F2" s="176"/>
      <c r="G2" s="175" t="s">
        <v>23</v>
      </c>
      <c r="H2" s="55" t="str">
        <f>Deckblatt!C24</f>
        <v xml:space="preserve">neu </v>
      </c>
    </row>
    <row r="3" spans="1:8" s="172" customFormat="1" ht="13.5" customHeight="1" x14ac:dyDescent="0.2">
      <c r="A3" s="174"/>
      <c r="B3" s="173"/>
      <c r="C3" s="173"/>
      <c r="D3" s="173"/>
      <c r="E3" s="173"/>
      <c r="F3" s="173"/>
    </row>
    <row r="4" spans="1:8" s="169" customFormat="1" ht="15" x14ac:dyDescent="0.2">
      <c r="A4" s="170" t="s">
        <v>30</v>
      </c>
      <c r="B4" s="171" t="s">
        <v>85</v>
      </c>
      <c r="C4" s="148" t="s">
        <v>94</v>
      </c>
      <c r="D4" s="171" t="s">
        <v>76</v>
      </c>
      <c r="E4" s="171" t="s">
        <v>86</v>
      </c>
      <c r="F4" s="171" t="s">
        <v>79</v>
      </c>
      <c r="G4" s="171" t="s">
        <v>80</v>
      </c>
      <c r="H4" s="170" t="s">
        <v>77</v>
      </c>
    </row>
    <row r="5" spans="1:8" ht="38.25" x14ac:dyDescent="0.2">
      <c r="A5" s="163" t="s">
        <v>138</v>
      </c>
      <c r="B5" s="143" t="s">
        <v>96</v>
      </c>
      <c r="C5" s="168" t="s">
        <v>127</v>
      </c>
      <c r="D5" s="167" t="s">
        <v>144</v>
      </c>
      <c r="E5" s="165"/>
      <c r="F5" s="164">
        <f>(24*365)*2</f>
        <v>17520</v>
      </c>
      <c r="G5" s="161">
        <v>2</v>
      </c>
      <c r="H5" s="22" t="s">
        <v>109</v>
      </c>
    </row>
    <row r="6" spans="1:8" ht="38.25" x14ac:dyDescent="0.2">
      <c r="A6" s="163" t="s">
        <v>138</v>
      </c>
      <c r="B6" s="145" t="s">
        <v>143</v>
      </c>
      <c r="C6" s="162" t="s">
        <v>127</v>
      </c>
      <c r="D6" s="167" t="s">
        <v>142</v>
      </c>
      <c r="E6" s="166"/>
      <c r="F6" s="164">
        <f>24*365</f>
        <v>8760</v>
      </c>
      <c r="G6" s="161">
        <v>1</v>
      </c>
      <c r="H6" s="22"/>
    </row>
    <row r="7" spans="1:8" ht="45" x14ac:dyDescent="0.2">
      <c r="A7" s="163" t="s">
        <v>138</v>
      </c>
      <c r="B7" s="145" t="s">
        <v>141</v>
      </c>
      <c r="C7" s="165" t="s">
        <v>140</v>
      </c>
      <c r="D7" s="162" t="s">
        <v>139</v>
      </c>
      <c r="E7" s="165"/>
      <c r="F7" s="164">
        <v>1100</v>
      </c>
      <c r="G7" s="161">
        <v>1</v>
      </c>
      <c r="H7" s="22"/>
    </row>
    <row r="8" spans="1:8" ht="63.75" x14ac:dyDescent="0.2">
      <c r="A8" s="163" t="s">
        <v>138</v>
      </c>
      <c r="B8" s="143" t="s">
        <v>108</v>
      </c>
      <c r="C8" s="142" t="s">
        <v>95</v>
      </c>
      <c r="D8" s="167" t="s">
        <v>99</v>
      </c>
      <c r="E8" s="165"/>
      <c r="F8" s="164">
        <v>2000</v>
      </c>
      <c r="G8" s="161">
        <v>1</v>
      </c>
      <c r="H8" s="22" t="s">
        <v>100</v>
      </c>
    </row>
    <row r="9" spans="1:8" ht="51" x14ac:dyDescent="0.2">
      <c r="A9" s="163" t="s">
        <v>138</v>
      </c>
      <c r="B9" s="143" t="s">
        <v>98</v>
      </c>
      <c r="C9" s="142" t="s">
        <v>95</v>
      </c>
      <c r="D9" s="142" t="s">
        <v>150</v>
      </c>
      <c r="E9" s="141" t="s">
        <v>132</v>
      </c>
      <c r="F9" s="192">
        <f>(6*3)*15</f>
        <v>270</v>
      </c>
      <c r="G9" s="161">
        <v>6</v>
      </c>
      <c r="H9" s="22" t="s">
        <v>81</v>
      </c>
    </row>
    <row r="10" spans="1:8" ht="15" x14ac:dyDescent="0.2">
      <c r="A10" s="158"/>
      <c r="B10" s="159"/>
      <c r="C10" s="159"/>
      <c r="D10" s="159"/>
      <c r="E10" s="159"/>
      <c r="F10" s="160">
        <f>SUM(F5:F9)</f>
        <v>29650</v>
      </c>
      <c r="G10" s="159">
        <f>SUM(G5:G9)</f>
        <v>11</v>
      </c>
      <c r="H10" s="158"/>
    </row>
    <row r="11" spans="1:8" x14ac:dyDescent="0.2">
      <c r="A11" s="149"/>
      <c r="B11" s="149"/>
      <c r="C11" s="149"/>
      <c r="D11" s="149"/>
      <c r="E11" s="149"/>
      <c r="F11" s="149"/>
    </row>
    <row r="12" spans="1:8" ht="13.5" customHeight="1" x14ac:dyDescent="0.2"/>
    <row r="13" spans="1:8" ht="15" x14ac:dyDescent="0.2">
      <c r="A13" s="170" t="s">
        <v>30</v>
      </c>
      <c r="B13" s="171" t="s">
        <v>85</v>
      </c>
      <c r="C13" s="148" t="s">
        <v>94</v>
      </c>
      <c r="D13" s="171" t="s">
        <v>76</v>
      </c>
      <c r="E13" s="171" t="s">
        <v>86</v>
      </c>
      <c r="F13" s="171" t="s">
        <v>79</v>
      </c>
      <c r="G13" s="171" t="s">
        <v>80</v>
      </c>
      <c r="H13" s="170" t="s">
        <v>77</v>
      </c>
    </row>
    <row r="14" spans="1:8" ht="38.25" x14ac:dyDescent="0.2">
      <c r="A14" s="163" t="s">
        <v>133</v>
      </c>
      <c r="B14" s="143" t="s">
        <v>96</v>
      </c>
      <c r="C14" s="191" t="s">
        <v>137</v>
      </c>
      <c r="D14" s="167" t="s">
        <v>136</v>
      </c>
      <c r="E14" s="167" t="s">
        <v>135</v>
      </c>
      <c r="F14" s="111">
        <f>0.25*365</f>
        <v>91.25</v>
      </c>
      <c r="G14" s="161">
        <v>1</v>
      </c>
      <c r="H14" s="22" t="s">
        <v>109</v>
      </c>
    </row>
    <row r="15" spans="1:8" ht="25.5" x14ac:dyDescent="0.2">
      <c r="A15" s="163" t="s">
        <v>133</v>
      </c>
      <c r="B15" s="145" t="s">
        <v>97</v>
      </c>
      <c r="C15" s="191" t="s">
        <v>119</v>
      </c>
      <c r="D15" s="191"/>
      <c r="E15" s="167"/>
      <c r="F15" s="111">
        <v>0</v>
      </c>
      <c r="G15" s="161">
        <v>0</v>
      </c>
      <c r="H15" s="72"/>
    </row>
    <row r="16" spans="1:8" ht="63.75" x14ac:dyDescent="0.2">
      <c r="A16" s="163" t="s">
        <v>133</v>
      </c>
      <c r="B16" s="143" t="s">
        <v>108</v>
      </c>
      <c r="C16" s="142" t="s">
        <v>95</v>
      </c>
      <c r="D16" s="167" t="s">
        <v>134</v>
      </c>
      <c r="E16" s="167"/>
      <c r="F16" s="111">
        <v>0</v>
      </c>
      <c r="G16" s="161">
        <v>0</v>
      </c>
      <c r="H16" s="22" t="s">
        <v>100</v>
      </c>
    </row>
    <row r="17" spans="1:8" ht="51" x14ac:dyDescent="0.2">
      <c r="A17" s="163" t="s">
        <v>133</v>
      </c>
      <c r="B17" s="143" t="s">
        <v>98</v>
      </c>
      <c r="C17" s="142" t="s">
        <v>95</v>
      </c>
      <c r="D17" s="142" t="s">
        <v>151</v>
      </c>
      <c r="E17" s="142" t="s">
        <v>132</v>
      </c>
      <c r="F17" s="111">
        <f>(6*3)*5</f>
        <v>90</v>
      </c>
      <c r="G17" s="161">
        <v>6</v>
      </c>
      <c r="H17" s="22" t="s">
        <v>81</v>
      </c>
    </row>
    <row r="18" spans="1:8" ht="15" x14ac:dyDescent="0.2">
      <c r="A18" s="158"/>
      <c r="B18" s="159"/>
      <c r="C18" s="159"/>
      <c r="D18" s="159"/>
      <c r="E18" s="159"/>
      <c r="F18" s="160">
        <f>SUM(F14:F17)</f>
        <v>181.25</v>
      </c>
      <c r="G18" s="159">
        <f>SUM(G14:G17)</f>
        <v>7</v>
      </c>
      <c r="H18" s="158"/>
    </row>
    <row r="20" spans="1:8" x14ac:dyDescent="0.2">
      <c r="B20" s="208"/>
      <c r="C20" s="208"/>
      <c r="F20" s="190">
        <f>F10+F18</f>
        <v>29831.25</v>
      </c>
      <c r="G20" s="190">
        <f>G10+G18</f>
        <v>18</v>
      </c>
    </row>
  </sheetData>
  <sheetProtection algorithmName="SHA-512" hashValue="/BnLl4ePw2J5D0md5T3M4of99YGcv7N9Wol7blVtjKvukdR5JSreDsFCA8EucGdWAXZJc8jq228Veyl0ziBQdA==" saltValue="ovp5Yu1HErmFfYsDSajhoA==" spinCount="100000" sheet="1" objects="1" scenarios="1"/>
  <mergeCells count="1">
    <mergeCell ref="B20:C20"/>
  </mergeCells>
  <pageMargins left="0.70866141732283472" right="0.70866141732283472" top="0.78740157480314965" bottom="0.78740157480314965" header="0.31496062992125984" footer="0.31496062992125984"/>
  <pageSetup paperSize="9" scale="7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CC00"/>
    <pageSetUpPr fitToPage="1"/>
  </sheetPr>
  <dimension ref="A1:H9"/>
  <sheetViews>
    <sheetView zoomScaleNormal="100" workbookViewId="0">
      <selection activeCell="F19" sqref="F19"/>
    </sheetView>
  </sheetViews>
  <sheetFormatPr baseColWidth="10" defaultColWidth="11.42578125" defaultRowHeight="12.75" x14ac:dyDescent="0.2"/>
  <cols>
    <col min="1" max="1" width="11.42578125" style="78" customWidth="1"/>
    <col min="2" max="2" width="22.7109375" style="80" customWidth="1"/>
    <col min="3" max="3" width="22.7109375" style="81" customWidth="1"/>
    <col min="4" max="6" width="22.7109375" style="80" customWidth="1"/>
    <col min="7" max="7" width="10.42578125" style="73" customWidth="1"/>
    <col min="8" max="8" width="27.85546875" style="73" customWidth="1"/>
    <col min="9" max="16384" width="11.42578125" style="73"/>
  </cols>
  <sheetData>
    <row r="1" spans="1:8" s="43" customFormat="1" ht="18" x14ac:dyDescent="0.2">
      <c r="A1" s="41" t="str">
        <f ca="1">"Anlage 3 Mengengerüst, Blatt: " &amp; MID(CELL("Dateiname",A1),FIND("]",CELL("Dateiname",A1))+1,31)</f>
        <v>Anlage 3 Mengengerüst, Blatt: Los 5 HUK</v>
      </c>
      <c r="B1" s="44"/>
      <c r="C1" s="44"/>
      <c r="D1" s="136" t="str">
        <f>Deckblatt!B15</f>
        <v>xfirma</v>
      </c>
      <c r="E1" s="45"/>
      <c r="F1" s="44"/>
      <c r="G1" s="46" t="s">
        <v>22</v>
      </c>
      <c r="H1" s="47">
        <f>Deckblatt!C23</f>
        <v>46447</v>
      </c>
    </row>
    <row r="2" spans="1:8" s="56" customFormat="1" x14ac:dyDescent="0.2">
      <c r="A2" s="48" t="str">
        <f>[2]Deckblatt!B6</f>
        <v>Sicherheitsdienstleistungen</v>
      </c>
      <c r="B2" s="51"/>
      <c r="C2" s="51"/>
      <c r="D2" s="52" t="str">
        <f>Deckblatt!C25</f>
        <v>TEK2605027</v>
      </c>
      <c r="E2" s="53"/>
      <c r="F2" s="51"/>
      <c r="G2" s="54" t="s">
        <v>23</v>
      </c>
      <c r="H2" s="55" t="str">
        <f>Deckblatt!C24</f>
        <v xml:space="preserve">neu </v>
      </c>
    </row>
    <row r="3" spans="1:8" s="56" customFormat="1" ht="13.5" thickBot="1" x14ac:dyDescent="0.25">
      <c r="A3" s="57"/>
      <c r="B3" s="59"/>
      <c r="C3" s="59"/>
      <c r="D3" s="59"/>
      <c r="E3" s="59"/>
      <c r="F3" s="59"/>
    </row>
    <row r="4" spans="1:8" s="66" customFormat="1" ht="15.75" thickBot="1" x14ac:dyDescent="0.25">
      <c r="A4" s="60" t="s">
        <v>30</v>
      </c>
      <c r="B4" s="63" t="s">
        <v>85</v>
      </c>
      <c r="C4" s="64" t="s">
        <v>94</v>
      </c>
      <c r="D4" s="63" t="s">
        <v>76</v>
      </c>
      <c r="E4" s="63" t="s">
        <v>86</v>
      </c>
      <c r="F4" s="63" t="s">
        <v>79</v>
      </c>
      <c r="G4" s="62" t="s">
        <v>80</v>
      </c>
      <c r="H4" s="65" t="s">
        <v>77</v>
      </c>
    </row>
    <row r="5" spans="1:8" ht="38.25" x14ac:dyDescent="0.2">
      <c r="A5" s="67" t="s">
        <v>120</v>
      </c>
      <c r="B5" s="69" t="s">
        <v>96</v>
      </c>
      <c r="C5" s="70" t="s">
        <v>122</v>
      </c>
      <c r="D5" s="70" t="s">
        <v>121</v>
      </c>
      <c r="E5" s="70"/>
      <c r="F5" s="111">
        <f>10*365</f>
        <v>3650</v>
      </c>
      <c r="G5" s="71">
        <v>1</v>
      </c>
      <c r="H5" s="72" t="s">
        <v>109</v>
      </c>
    </row>
    <row r="6" spans="1:8" ht="38.25" x14ac:dyDescent="0.2">
      <c r="A6" s="67" t="s">
        <v>120</v>
      </c>
      <c r="B6" s="85" t="s">
        <v>97</v>
      </c>
      <c r="C6" s="70" t="s">
        <v>154</v>
      </c>
      <c r="D6" s="194" t="s">
        <v>146</v>
      </c>
      <c r="E6" s="70"/>
      <c r="F6" s="111">
        <f>24*365</f>
        <v>8760</v>
      </c>
      <c r="G6" s="71">
        <v>1</v>
      </c>
      <c r="H6" s="72"/>
    </row>
    <row r="7" spans="1:8" ht="76.5" x14ac:dyDescent="0.2">
      <c r="A7" s="67" t="s">
        <v>120</v>
      </c>
      <c r="B7" s="74" t="s">
        <v>101</v>
      </c>
      <c r="C7" s="70" t="s">
        <v>95</v>
      </c>
      <c r="D7" s="70" t="s">
        <v>99</v>
      </c>
      <c r="E7" s="70"/>
      <c r="F7" s="111">
        <v>3900</v>
      </c>
      <c r="G7" s="71">
        <v>1</v>
      </c>
      <c r="H7" s="22" t="s">
        <v>100</v>
      </c>
    </row>
    <row r="8" spans="1:8" ht="63.75" x14ac:dyDescent="0.2">
      <c r="A8" s="67" t="s">
        <v>120</v>
      </c>
      <c r="B8" s="74" t="s">
        <v>98</v>
      </c>
      <c r="C8" s="70" t="s">
        <v>95</v>
      </c>
      <c r="D8" s="70" t="s">
        <v>155</v>
      </c>
      <c r="E8" s="86" t="s">
        <v>93</v>
      </c>
      <c r="F8" s="71">
        <f>(4*3)*2</f>
        <v>24</v>
      </c>
      <c r="G8" s="71">
        <v>4</v>
      </c>
      <c r="H8" s="22" t="s">
        <v>81</v>
      </c>
    </row>
    <row r="9" spans="1:8" x14ac:dyDescent="0.2">
      <c r="A9" s="75"/>
      <c r="B9" s="77"/>
      <c r="C9" s="77"/>
      <c r="D9" s="77"/>
      <c r="E9" s="77"/>
      <c r="F9" s="112">
        <f>SUM(F5:F8)</f>
        <v>16334</v>
      </c>
      <c r="G9" s="77">
        <f>SUM(G5:G8)</f>
        <v>7</v>
      </c>
      <c r="H9" s="75"/>
    </row>
  </sheetData>
  <sheetProtection algorithmName="SHA-512" hashValue="4MiMhYYbRlaHYLig7JT5FymLr73Vcg/p+RUDggmRirHQt6GJBZQhLuzinFVyk8fxU3S2meiIunncZ7I3CWALuw==" saltValue="hTFlk2i5eQ4cq6bukY3MzA==" spinCount="100000" sheet="1" objects="1" scenarios="1"/>
  <pageMargins left="0.23622047244094491" right="0.23622047244094491" top="0.74803149606299213" bottom="0.74803149606299213" header="0.31496062992125984" footer="0.31496062992125984"/>
  <pageSetup paperSize="9" scale="89" orientation="landscape" r:id="rId1"/>
  <headerFooter alignWithMargins="0">
    <oddFooter xml:space="preserve">&amp;LVivantes GmbH&amp;RSeite &amp;P von &amp;N&amp;CAnlage zum  gültig ab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CC00"/>
    <pageSetUpPr fitToPage="1"/>
  </sheetPr>
  <dimension ref="A1:H11"/>
  <sheetViews>
    <sheetView zoomScaleNormal="100" workbookViewId="0">
      <selection activeCell="F19" sqref="F19"/>
    </sheetView>
  </sheetViews>
  <sheetFormatPr baseColWidth="10" defaultColWidth="11.42578125" defaultRowHeight="12.75" x14ac:dyDescent="0.2"/>
  <cols>
    <col min="1" max="1" width="11.42578125" style="78" customWidth="1"/>
    <col min="2" max="2" width="31.140625" style="80" customWidth="1"/>
    <col min="3" max="3" width="22.7109375" style="81" customWidth="1"/>
    <col min="4" max="4" width="22.7109375" style="80" customWidth="1"/>
    <col min="5" max="5" width="24.5703125" style="80" customWidth="1"/>
    <col min="6" max="6" width="22.7109375" style="80" customWidth="1"/>
    <col min="7" max="7" width="10.42578125" style="73" customWidth="1"/>
    <col min="8" max="8" width="27.85546875" style="73" customWidth="1"/>
    <col min="9" max="16384" width="11.42578125" style="73"/>
  </cols>
  <sheetData>
    <row r="1" spans="1:8" s="43" customFormat="1" ht="18" x14ac:dyDescent="0.2">
      <c r="A1" s="41" t="str">
        <f ca="1">"Anlage 3 Mengengerüst, Blatt: " &amp; MID(CELL("Dateiname",A1),FIND("]",CELL("Dateiname",A1))+1,31)</f>
        <v>Anlage 3 Mengengerüst, Blatt: Los 6 KAU</v>
      </c>
      <c r="B1" s="44"/>
      <c r="C1" s="44"/>
      <c r="D1" s="136" t="str">
        <f>Deckblatt!B15</f>
        <v>xfirma</v>
      </c>
      <c r="E1" s="45"/>
      <c r="F1" s="44"/>
      <c r="G1" s="46" t="s">
        <v>22</v>
      </c>
      <c r="H1" s="47">
        <f>Deckblatt!C23</f>
        <v>46447</v>
      </c>
    </row>
    <row r="2" spans="1:8" s="56" customFormat="1" x14ac:dyDescent="0.2">
      <c r="A2" s="48" t="s">
        <v>112</v>
      </c>
      <c r="B2" s="51"/>
      <c r="C2" s="51"/>
      <c r="D2" s="52" t="str">
        <f>Deckblatt!C25</f>
        <v>TEK2605027</v>
      </c>
      <c r="E2" s="53"/>
      <c r="F2" s="51"/>
      <c r="G2" s="54" t="s">
        <v>23</v>
      </c>
      <c r="H2" s="55" t="str">
        <f>Deckblatt!C24</f>
        <v xml:space="preserve">neu </v>
      </c>
    </row>
    <row r="3" spans="1:8" s="56" customFormat="1" ht="15.75" customHeight="1" x14ac:dyDescent="0.2">
      <c r="A3" s="57"/>
      <c r="B3" s="59"/>
      <c r="C3" s="59"/>
      <c r="D3" s="59"/>
      <c r="E3" s="59"/>
      <c r="F3" s="59"/>
    </row>
    <row r="4" spans="1:8" s="66" customFormat="1" ht="15" x14ac:dyDescent="0.2">
      <c r="A4" s="146" t="s">
        <v>30</v>
      </c>
      <c r="B4" s="148" t="s">
        <v>85</v>
      </c>
      <c r="C4" s="148" t="s">
        <v>94</v>
      </c>
      <c r="D4" s="148" t="s">
        <v>76</v>
      </c>
      <c r="E4" s="148" t="s">
        <v>86</v>
      </c>
      <c r="F4" s="148" t="s">
        <v>79</v>
      </c>
      <c r="G4" s="147" t="s">
        <v>80</v>
      </c>
      <c r="H4" s="146" t="s">
        <v>77</v>
      </c>
    </row>
    <row r="5" spans="1:8" ht="38.25" x14ac:dyDescent="0.2">
      <c r="A5" s="200" t="s">
        <v>145</v>
      </c>
      <c r="B5" s="162" t="s">
        <v>96</v>
      </c>
      <c r="C5" s="167" t="s">
        <v>127</v>
      </c>
      <c r="D5" s="167" t="s">
        <v>174</v>
      </c>
      <c r="E5" s="165"/>
      <c r="F5" s="201">
        <v>8760</v>
      </c>
      <c r="G5" s="202">
        <v>1</v>
      </c>
      <c r="H5" s="196" t="s">
        <v>109</v>
      </c>
    </row>
    <row r="6" spans="1:8" ht="38.25" x14ac:dyDescent="0.2">
      <c r="A6" s="200" t="s">
        <v>145</v>
      </c>
      <c r="B6" s="165" t="s">
        <v>97</v>
      </c>
      <c r="C6" s="165" t="s">
        <v>127</v>
      </c>
      <c r="D6" s="165" t="s">
        <v>146</v>
      </c>
      <c r="E6" s="167"/>
      <c r="F6" s="201">
        <f>24*365</f>
        <v>8760</v>
      </c>
      <c r="G6" s="202">
        <v>1</v>
      </c>
      <c r="H6" s="196"/>
    </row>
    <row r="7" spans="1:8" ht="38.25" x14ac:dyDescent="0.2">
      <c r="A7" s="200" t="s">
        <v>145</v>
      </c>
      <c r="B7" s="203" t="s">
        <v>178</v>
      </c>
      <c r="C7" s="165" t="s">
        <v>179</v>
      </c>
      <c r="D7" s="165" t="s">
        <v>180</v>
      </c>
      <c r="E7" s="167"/>
      <c r="F7" s="201">
        <v>730</v>
      </c>
      <c r="G7" s="202">
        <v>1</v>
      </c>
      <c r="H7" s="196"/>
    </row>
    <row r="8" spans="1:8" ht="76.5" x14ac:dyDescent="0.2">
      <c r="A8" s="200" t="s">
        <v>145</v>
      </c>
      <c r="B8" s="162" t="s">
        <v>108</v>
      </c>
      <c r="C8" s="165" t="s">
        <v>95</v>
      </c>
      <c r="D8" s="165" t="s">
        <v>99</v>
      </c>
      <c r="E8" s="167"/>
      <c r="F8" s="201">
        <v>992</v>
      </c>
      <c r="G8" s="202">
        <v>1</v>
      </c>
      <c r="H8" s="196" t="s">
        <v>100</v>
      </c>
    </row>
    <row r="9" spans="1:8" ht="99.75" customHeight="1" x14ac:dyDescent="0.2">
      <c r="A9" s="200" t="s">
        <v>145</v>
      </c>
      <c r="B9" s="162" t="s">
        <v>98</v>
      </c>
      <c r="C9" s="165" t="s">
        <v>95</v>
      </c>
      <c r="D9" s="167" t="s">
        <v>113</v>
      </c>
      <c r="E9" s="167" t="s">
        <v>93</v>
      </c>
      <c r="F9" s="202">
        <v>120</v>
      </c>
      <c r="G9" s="202">
        <v>4</v>
      </c>
      <c r="H9" s="196" t="s">
        <v>81</v>
      </c>
    </row>
    <row r="10" spans="1:8" ht="15" x14ac:dyDescent="0.2">
      <c r="A10" s="138"/>
      <c r="B10" s="139"/>
      <c r="C10" s="139"/>
      <c r="D10" s="139"/>
      <c r="E10" s="139"/>
      <c r="F10" s="140">
        <f>SUM(F5:F9)</f>
        <v>19362</v>
      </c>
      <c r="G10" s="139">
        <f>SUM(G5:G9)</f>
        <v>8</v>
      </c>
      <c r="H10" s="138"/>
    </row>
    <row r="11" spans="1:8" x14ac:dyDescent="0.2">
      <c r="F11" s="137"/>
    </row>
  </sheetData>
  <sheetProtection algorithmName="SHA-512" hashValue="GljGaew7NX5hYmqXtUE9pPSs8e8112cAh+XdXgKUTIKX0dZOwYwVuphG5kYB8vR7obJk1r2z071oa9xBRSCMQQ==" saltValue="xQ4kU8xclT6oF2gkMzjevw==" spinCount="100000" sheet="1" objects="1" scenarios="1"/>
  <pageMargins left="0.70866141732283472" right="0.70866141732283472" top="0.78740157480314965" bottom="0.78740157480314965" header="0.31496062992125984" footer="0.31496062992125984"/>
  <pageSetup paperSize="9" scale="7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CC00"/>
    <pageSetUpPr fitToPage="1"/>
  </sheetPr>
  <dimension ref="A1:H9"/>
  <sheetViews>
    <sheetView zoomScaleNormal="100" workbookViewId="0">
      <selection activeCell="E7" sqref="E7"/>
    </sheetView>
  </sheetViews>
  <sheetFormatPr baseColWidth="10" defaultColWidth="11.42578125" defaultRowHeight="12.75" x14ac:dyDescent="0.2"/>
  <cols>
    <col min="1" max="1" width="11.42578125" style="78" customWidth="1"/>
    <col min="2" max="2" width="22.7109375" style="80" customWidth="1"/>
    <col min="3" max="3" width="22.7109375" style="81" customWidth="1"/>
    <col min="4" max="6" width="22.7109375" style="80" customWidth="1"/>
    <col min="7" max="7" width="10.42578125" style="73" customWidth="1"/>
    <col min="8" max="8" width="27.85546875" style="73" customWidth="1"/>
    <col min="9" max="16384" width="11.42578125" style="73"/>
  </cols>
  <sheetData>
    <row r="1" spans="1:8" s="43" customFormat="1" ht="18" x14ac:dyDescent="0.2">
      <c r="A1" s="41" t="str">
        <f ca="1">"Anlage 3 Mengengerüst, Blatt: " &amp; MID(CELL("Dateiname",A1),FIND("]",CELL("Dateiname",A1))+1,31)</f>
        <v>Anlage 3 Mengengerüst, Blatt: Los 7 KSP</v>
      </c>
      <c r="B1" s="44"/>
      <c r="C1" s="44"/>
      <c r="D1" s="136" t="str">
        <f>Deckblatt!B15</f>
        <v>xfirma</v>
      </c>
      <c r="E1" s="45"/>
      <c r="F1" s="44"/>
      <c r="G1" s="46" t="s">
        <v>22</v>
      </c>
      <c r="H1" s="47">
        <f>Deckblatt!C23</f>
        <v>46447</v>
      </c>
    </row>
    <row r="2" spans="1:8" s="56" customFormat="1" x14ac:dyDescent="0.2">
      <c r="A2" s="48" t="str">
        <f>[2]Deckblatt!B6</f>
        <v>Sicherheitsdienstleistungen</v>
      </c>
      <c r="B2" s="51"/>
      <c r="C2" s="51"/>
      <c r="D2" s="52" t="str">
        <f>Deckblatt!C25</f>
        <v>TEK2605027</v>
      </c>
      <c r="E2" s="53"/>
      <c r="F2" s="51"/>
      <c r="G2" s="54" t="s">
        <v>23</v>
      </c>
      <c r="H2" s="55" t="str">
        <f>Deckblatt!C24</f>
        <v xml:space="preserve">neu </v>
      </c>
    </row>
    <row r="3" spans="1:8" s="56" customFormat="1" ht="13.5" thickBot="1" x14ac:dyDescent="0.25">
      <c r="A3" s="57"/>
      <c r="B3" s="59"/>
      <c r="C3" s="59"/>
      <c r="D3" s="59"/>
      <c r="E3" s="59"/>
      <c r="F3" s="59"/>
    </row>
    <row r="4" spans="1:8" s="66" customFormat="1" ht="15.75" thickBot="1" x14ac:dyDescent="0.25">
      <c r="A4" s="60" t="s">
        <v>30</v>
      </c>
      <c r="B4" s="63" t="s">
        <v>85</v>
      </c>
      <c r="C4" s="64" t="s">
        <v>94</v>
      </c>
      <c r="D4" s="63" t="s">
        <v>76</v>
      </c>
      <c r="E4" s="63" t="s">
        <v>86</v>
      </c>
      <c r="F4" s="63" t="s">
        <v>79</v>
      </c>
      <c r="G4" s="62" t="s">
        <v>80</v>
      </c>
      <c r="H4" s="65" t="s">
        <v>77</v>
      </c>
    </row>
    <row r="5" spans="1:8" ht="63.75" x14ac:dyDescent="0.2">
      <c r="A5" s="67" t="s">
        <v>32</v>
      </c>
      <c r="B5" s="187" t="s">
        <v>147</v>
      </c>
      <c r="C5" s="70">
        <v>4</v>
      </c>
      <c r="D5" s="70" t="s">
        <v>175</v>
      </c>
      <c r="E5" s="70" t="s">
        <v>176</v>
      </c>
      <c r="F5" s="111">
        <v>1460</v>
      </c>
      <c r="G5" s="71">
        <v>1</v>
      </c>
      <c r="H5" s="72" t="s">
        <v>109</v>
      </c>
    </row>
    <row r="6" spans="1:8" ht="38.25" x14ac:dyDescent="0.2">
      <c r="A6" s="67" t="s">
        <v>32</v>
      </c>
      <c r="B6" s="85" t="s">
        <v>97</v>
      </c>
      <c r="C6" s="70">
        <v>24</v>
      </c>
      <c r="D6" s="167" t="s">
        <v>142</v>
      </c>
      <c r="E6" s="70"/>
      <c r="F6" s="111">
        <f>C6*365</f>
        <v>8760</v>
      </c>
      <c r="G6" s="71">
        <v>1</v>
      </c>
      <c r="H6" s="72"/>
    </row>
    <row r="7" spans="1:8" ht="76.5" x14ac:dyDescent="0.2">
      <c r="A7" s="67" t="s">
        <v>32</v>
      </c>
      <c r="B7" s="74" t="s">
        <v>101</v>
      </c>
      <c r="C7" s="70" t="s">
        <v>95</v>
      </c>
      <c r="D7" s="70" t="s">
        <v>99</v>
      </c>
      <c r="E7" s="70"/>
      <c r="F7" s="111">
        <v>3000</v>
      </c>
      <c r="G7" s="71">
        <v>1</v>
      </c>
      <c r="H7" s="196" t="s">
        <v>100</v>
      </c>
    </row>
    <row r="8" spans="1:8" ht="63.75" x14ac:dyDescent="0.2">
      <c r="A8" s="67" t="s">
        <v>32</v>
      </c>
      <c r="B8" s="74" t="s">
        <v>98</v>
      </c>
      <c r="C8" s="70" t="s">
        <v>95</v>
      </c>
      <c r="D8" s="70" t="s">
        <v>152</v>
      </c>
      <c r="E8" s="86" t="s">
        <v>148</v>
      </c>
      <c r="F8" s="71">
        <v>60</v>
      </c>
      <c r="G8" s="71">
        <v>4</v>
      </c>
      <c r="H8" s="22" t="s">
        <v>81</v>
      </c>
    </row>
    <row r="9" spans="1:8" x14ac:dyDescent="0.2">
      <c r="A9" s="75"/>
      <c r="B9" s="77"/>
      <c r="C9" s="77"/>
      <c r="D9" s="77"/>
      <c r="E9" s="77"/>
      <c r="F9" s="112">
        <f>SUM(F5:F8)</f>
        <v>13280</v>
      </c>
      <c r="G9" s="77">
        <f>SUM(G5:G8)</f>
        <v>7</v>
      </c>
      <c r="H9" s="75"/>
    </row>
  </sheetData>
  <sheetProtection algorithmName="SHA-512" hashValue="YmSIMCxa5Ms5UNIO9yl52dgGXiGuLD5sL6v8qv8SUnaUCWvdxtYBnsPPIX4azvZPMz8XyoZSqzWhbQQnc+jAlQ==" saltValue="oD9Sg53a2/234Jo1lB2tbg==" spinCount="100000" sheet="1" objects="1" scenarios="1"/>
  <pageMargins left="0.23622047244094491" right="0.23622047244094491" top="0.74803149606299213" bottom="0.74803149606299213" header="0.31496062992125984" footer="0.31496062992125984"/>
  <pageSetup paperSize="9" scale="89" orientation="landscape" r:id="rId1"/>
  <headerFooter alignWithMargins="0">
    <oddFooter xml:space="preserve">&amp;LVivantes GmbH&amp;RSeite &amp;P von &amp;N&amp;CAnlage zum  gültig ab 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CC00"/>
    <pageSetUpPr fitToPage="1"/>
  </sheetPr>
  <dimension ref="A1:H9"/>
  <sheetViews>
    <sheetView zoomScaleNormal="100" workbookViewId="0">
      <selection activeCell="G7" sqref="G7"/>
    </sheetView>
  </sheetViews>
  <sheetFormatPr baseColWidth="10" defaultColWidth="11.42578125" defaultRowHeight="12.75" x14ac:dyDescent="0.2"/>
  <cols>
    <col min="1" max="1" width="11.42578125" style="78" customWidth="1"/>
    <col min="2" max="2" width="22.7109375" style="80" customWidth="1"/>
    <col min="3" max="3" width="22.7109375" style="81" customWidth="1"/>
    <col min="4" max="6" width="22.7109375" style="80" customWidth="1"/>
    <col min="7" max="7" width="10.42578125" style="73" customWidth="1"/>
    <col min="8" max="8" width="27.85546875" style="73" customWidth="1"/>
    <col min="9" max="16384" width="11.42578125" style="73"/>
  </cols>
  <sheetData>
    <row r="1" spans="1:8" s="43" customFormat="1" ht="18" x14ac:dyDescent="0.2">
      <c r="A1" s="41" t="str">
        <f ca="1">"Anlage 3 Mengengerüst, Blatt: " &amp; MID(CELL("Dateiname",A1),FIND("]",CELL("Dateiname",A1))+1,31)</f>
        <v>Anlage 3 Mengengerüst, Blatt: Los 8 GRI</v>
      </c>
      <c r="B1" s="44"/>
      <c r="C1" s="44"/>
      <c r="D1" s="136" t="str">
        <f>Deckblatt!B15</f>
        <v>xfirma</v>
      </c>
      <c r="E1" s="45"/>
      <c r="F1" s="44"/>
      <c r="G1" s="46" t="s">
        <v>22</v>
      </c>
      <c r="H1" s="47">
        <f>Deckblatt!C23</f>
        <v>46447</v>
      </c>
    </row>
    <row r="2" spans="1:8" s="56" customFormat="1" x14ac:dyDescent="0.2">
      <c r="A2" s="48" t="str">
        <f>[2]Deckblatt!B6</f>
        <v>Sicherheitsdienstleistungen</v>
      </c>
      <c r="B2" s="51"/>
      <c r="C2" s="51"/>
      <c r="D2" s="52" t="str">
        <f>[3]Deckblatt!B12</f>
        <v>TEK1906008</v>
      </c>
      <c r="E2" s="53"/>
      <c r="F2" s="51"/>
      <c r="G2" s="54" t="s">
        <v>23</v>
      </c>
      <c r="H2" s="55" t="str">
        <f>Deckblatt!C24</f>
        <v xml:space="preserve">neu </v>
      </c>
    </row>
    <row r="3" spans="1:8" s="56" customFormat="1" ht="13.5" thickBot="1" x14ac:dyDescent="0.25">
      <c r="A3" s="57"/>
      <c r="B3" s="59"/>
      <c r="C3" s="59"/>
      <c r="D3" s="59"/>
      <c r="E3" s="59"/>
      <c r="F3" s="59"/>
    </row>
    <row r="4" spans="1:8" s="66" customFormat="1" ht="15.75" thickBot="1" x14ac:dyDescent="0.25">
      <c r="A4" s="60" t="s">
        <v>30</v>
      </c>
      <c r="B4" s="63" t="s">
        <v>85</v>
      </c>
      <c r="C4" s="64" t="s">
        <v>94</v>
      </c>
      <c r="D4" s="63" t="s">
        <v>76</v>
      </c>
      <c r="E4" s="63" t="s">
        <v>86</v>
      </c>
      <c r="F4" s="63" t="s">
        <v>79</v>
      </c>
      <c r="G4" s="62" t="s">
        <v>80</v>
      </c>
      <c r="H4" s="65" t="s">
        <v>77</v>
      </c>
    </row>
    <row r="5" spans="1:8" ht="51" x14ac:dyDescent="0.2">
      <c r="A5" s="67" t="s">
        <v>124</v>
      </c>
      <c r="B5" s="187" t="s">
        <v>128</v>
      </c>
      <c r="C5" s="70" t="s">
        <v>127</v>
      </c>
      <c r="D5" s="70" t="s">
        <v>126</v>
      </c>
      <c r="E5" s="70"/>
      <c r="F5" s="111">
        <f>24*365</f>
        <v>8760</v>
      </c>
      <c r="G5" s="71">
        <v>1</v>
      </c>
      <c r="H5" s="72" t="s">
        <v>109</v>
      </c>
    </row>
    <row r="6" spans="1:8" ht="25.5" x14ac:dyDescent="0.2">
      <c r="A6" s="67" t="s">
        <v>124</v>
      </c>
      <c r="B6" s="85" t="s">
        <v>97</v>
      </c>
      <c r="C6" s="70" t="s">
        <v>119</v>
      </c>
      <c r="D6" s="70"/>
      <c r="E6" s="70"/>
      <c r="F6" s="111">
        <v>0</v>
      </c>
      <c r="G6" s="71">
        <v>0</v>
      </c>
      <c r="H6" s="72"/>
    </row>
    <row r="7" spans="1:8" ht="25.5" x14ac:dyDescent="0.2">
      <c r="A7" s="67" t="s">
        <v>124</v>
      </c>
      <c r="B7" s="74" t="s">
        <v>101</v>
      </c>
      <c r="C7" s="70" t="s">
        <v>95</v>
      </c>
      <c r="D7" s="70"/>
      <c r="E7" s="70" t="s">
        <v>125</v>
      </c>
      <c r="F7" s="111">
        <v>0</v>
      </c>
      <c r="G7" s="71">
        <v>0</v>
      </c>
      <c r="H7" s="22" t="s">
        <v>100</v>
      </c>
    </row>
    <row r="8" spans="1:8" ht="25.5" x14ac:dyDescent="0.2">
      <c r="A8" s="67" t="s">
        <v>124</v>
      </c>
      <c r="B8" s="74" t="s">
        <v>98</v>
      </c>
      <c r="C8" s="70" t="s">
        <v>95</v>
      </c>
      <c r="D8" s="70"/>
      <c r="E8" s="86" t="s">
        <v>123</v>
      </c>
      <c r="F8" s="71">
        <v>0</v>
      </c>
      <c r="G8" s="71">
        <v>0</v>
      </c>
      <c r="H8" s="22" t="s">
        <v>81</v>
      </c>
    </row>
    <row r="9" spans="1:8" x14ac:dyDescent="0.2">
      <c r="A9" s="75"/>
      <c r="B9" s="77"/>
      <c r="C9" s="77"/>
      <c r="D9" s="77"/>
      <c r="E9" s="77"/>
      <c r="F9" s="112">
        <f>SUM(F5:F8)</f>
        <v>8760</v>
      </c>
      <c r="G9" s="77">
        <f>SUM(G5:G8)</f>
        <v>1</v>
      </c>
      <c r="H9" s="75"/>
    </row>
  </sheetData>
  <sheetProtection algorithmName="SHA-512" hashValue="0eqLupMhS8zgyFf1kw1wFwr4N93a7wbwqeQWf7St2RENM3NSyhtZOmtBvpPRH0wjIUI09Ipi9oJxIXtYIwZPlg==" saltValue="9NV2JrzQnWjP60UlNOyyVw==" spinCount="100000" sheet="1" objects="1" scenarios="1"/>
  <pageMargins left="0.23622047244094491" right="0.23622047244094491" top="0.74803149606299213" bottom="0.74803149606299213" header="0.31496062992125984" footer="0.31496062992125984"/>
  <pageSetup paperSize="9" scale="89" orientation="landscape" r:id="rId1"/>
  <headerFooter alignWithMargins="0">
    <oddFooter xml:space="preserve">&amp;LVivantes GmbH&amp;RSeite &amp;P von &amp;N&amp;CAnlage zum  gültig ab 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0000"/>
    <pageSetUpPr fitToPage="1"/>
  </sheetPr>
  <dimension ref="A1:H11"/>
  <sheetViews>
    <sheetView zoomScaleNormal="100" workbookViewId="0">
      <selection activeCell="H5" sqref="H5:H7"/>
    </sheetView>
  </sheetViews>
  <sheetFormatPr baseColWidth="10" defaultColWidth="11.42578125" defaultRowHeight="12.75" x14ac:dyDescent="0.2"/>
  <cols>
    <col min="1" max="1" width="13.28515625" style="78" customWidth="1"/>
    <col min="2" max="2" width="30.85546875" style="80" customWidth="1"/>
    <col min="3" max="3" width="22.7109375" style="81" customWidth="1"/>
    <col min="4" max="4" width="28.85546875" style="80" customWidth="1"/>
    <col min="5" max="6" width="22.7109375" style="80" customWidth="1"/>
    <col min="7" max="7" width="10.42578125" style="73" customWidth="1"/>
    <col min="8" max="8" width="27.85546875" style="73" customWidth="1"/>
    <col min="9" max="16384" width="11.42578125" style="73"/>
  </cols>
  <sheetData>
    <row r="1" spans="1:8" s="43" customFormat="1" ht="18" x14ac:dyDescent="0.2">
      <c r="A1" s="41" t="str">
        <f ca="1">"Anlage 3 Mengengerüst, Blatt: " &amp; MID(CELL("Dateiname",A1),FIND("]",CELL("Dateiname",A1))+1,31)</f>
        <v>Anlage 3 Mengengerüst, Blatt: Los 10 HGA</v>
      </c>
      <c r="B1" s="44"/>
      <c r="C1" s="44"/>
      <c r="D1" s="136" t="str">
        <f>Deckblatt!B15</f>
        <v>xfirma</v>
      </c>
      <c r="E1" s="45"/>
      <c r="F1" s="44"/>
      <c r="G1" s="46" t="s">
        <v>22</v>
      </c>
      <c r="H1" s="47">
        <f>Deckblatt!C23</f>
        <v>46447</v>
      </c>
    </row>
    <row r="2" spans="1:8" s="56" customFormat="1" x14ac:dyDescent="0.2">
      <c r="A2" s="48" t="str">
        <f>[2]Deckblatt!B6</f>
        <v>Sicherheitsdienstleistungen</v>
      </c>
      <c r="B2" s="51"/>
      <c r="C2" s="51"/>
      <c r="D2" s="52" t="str">
        <f>Deckblatt!C25</f>
        <v>TEK2605027</v>
      </c>
      <c r="E2" s="53"/>
      <c r="F2" s="51"/>
      <c r="G2" s="54" t="s">
        <v>23</v>
      </c>
      <c r="H2" s="55" t="str">
        <f>Deckblatt!C24</f>
        <v xml:space="preserve">neu </v>
      </c>
    </row>
    <row r="3" spans="1:8" s="56" customFormat="1" ht="13.5" thickBot="1" x14ac:dyDescent="0.25">
      <c r="A3" s="57"/>
      <c r="B3" s="59"/>
      <c r="C3" s="59"/>
      <c r="D3" s="59"/>
      <c r="E3" s="59"/>
      <c r="F3" s="59"/>
    </row>
    <row r="4" spans="1:8" s="66" customFormat="1" ht="15.75" thickBot="1" x14ac:dyDescent="0.25">
      <c r="A4" s="188" t="s">
        <v>30</v>
      </c>
      <c r="B4" s="189" t="s">
        <v>85</v>
      </c>
      <c r="C4" s="64" t="s">
        <v>94</v>
      </c>
      <c r="D4" s="63" t="s">
        <v>76</v>
      </c>
      <c r="E4" s="63" t="s">
        <v>86</v>
      </c>
      <c r="F4" s="63" t="s">
        <v>79</v>
      </c>
      <c r="G4" s="62" t="s">
        <v>80</v>
      </c>
      <c r="H4" s="65" t="s">
        <v>77</v>
      </c>
    </row>
    <row r="5" spans="1:8" x14ac:dyDescent="0.2">
      <c r="A5" s="209" t="s">
        <v>130</v>
      </c>
      <c r="B5" s="212" t="s">
        <v>96</v>
      </c>
      <c r="C5" s="215" t="s">
        <v>129</v>
      </c>
      <c r="D5" s="220" t="s">
        <v>131</v>
      </c>
      <c r="E5" s="222"/>
      <c r="F5" s="224">
        <f>(6*365)+(52.15*3)+(5*3)</f>
        <v>2361.4499999999998</v>
      </c>
      <c r="G5" s="226">
        <v>1</v>
      </c>
      <c r="H5" s="218" t="s">
        <v>161</v>
      </c>
    </row>
    <row r="6" spans="1:8" ht="12.95" customHeight="1" x14ac:dyDescent="0.2">
      <c r="A6" s="210"/>
      <c r="B6" s="213"/>
      <c r="C6" s="216"/>
      <c r="D6" s="220"/>
      <c r="E6" s="223"/>
      <c r="F6" s="225"/>
      <c r="G6" s="226"/>
      <c r="H6" s="218"/>
    </row>
    <row r="7" spans="1:8" x14ac:dyDescent="0.2">
      <c r="A7" s="211"/>
      <c r="B7" s="214"/>
      <c r="C7" s="217"/>
      <c r="D7" s="221"/>
      <c r="E7" s="223"/>
      <c r="F7" s="225"/>
      <c r="G7" s="227"/>
      <c r="H7" s="219"/>
    </row>
    <row r="8" spans="1:8" ht="25.5" x14ac:dyDescent="0.2">
      <c r="A8" s="85" t="s">
        <v>130</v>
      </c>
      <c r="B8" s="85" t="s">
        <v>97</v>
      </c>
      <c r="C8" s="70" t="s">
        <v>119</v>
      </c>
      <c r="D8" s="70"/>
      <c r="E8" s="70"/>
      <c r="F8" s="111">
        <v>0</v>
      </c>
      <c r="G8" s="71">
        <v>0</v>
      </c>
      <c r="H8" s="72"/>
    </row>
    <row r="9" spans="1:8" ht="25.5" x14ac:dyDescent="0.2">
      <c r="A9" s="85" t="s">
        <v>130</v>
      </c>
      <c r="B9" s="74" t="s">
        <v>101</v>
      </c>
      <c r="C9" s="70" t="s">
        <v>95</v>
      </c>
      <c r="D9" s="70"/>
      <c r="E9" s="70"/>
      <c r="F9" s="111">
        <v>0</v>
      </c>
      <c r="G9" s="71">
        <v>0</v>
      </c>
      <c r="H9" s="22" t="s">
        <v>100</v>
      </c>
    </row>
    <row r="10" spans="1:8" ht="63.75" x14ac:dyDescent="0.2">
      <c r="A10" s="85" t="s">
        <v>130</v>
      </c>
      <c r="B10" s="74" t="s">
        <v>98</v>
      </c>
      <c r="C10" s="70" t="s">
        <v>95</v>
      </c>
      <c r="D10" s="70"/>
      <c r="E10" s="86" t="s">
        <v>93</v>
      </c>
      <c r="F10" s="71">
        <v>0</v>
      </c>
      <c r="G10" s="71">
        <v>0</v>
      </c>
      <c r="H10" s="22" t="s">
        <v>81</v>
      </c>
    </row>
    <row r="11" spans="1:8" x14ac:dyDescent="0.2">
      <c r="A11" s="75"/>
      <c r="B11" s="77"/>
      <c r="C11" s="77"/>
      <c r="D11" s="77"/>
      <c r="E11" s="77"/>
      <c r="F11" s="112">
        <f>SUM(F5:F10)</f>
        <v>2361.4499999999998</v>
      </c>
      <c r="G11" s="77">
        <f>SUM(G5:G10)</f>
        <v>1</v>
      </c>
      <c r="H11" s="75"/>
    </row>
  </sheetData>
  <mergeCells count="8">
    <mergeCell ref="A5:A7"/>
    <mergeCell ref="B5:B7"/>
    <mergeCell ref="C5:C7"/>
    <mergeCell ref="H5:H7"/>
    <mergeCell ref="D5:D7"/>
    <mergeCell ref="E5:E7"/>
    <mergeCell ref="F5:F7"/>
    <mergeCell ref="G5:G7"/>
  </mergeCells>
  <pageMargins left="0.23622047244094491" right="0.23622047244094491" top="0.74803149606299213" bottom="0.74803149606299213" header="0.31496062992125984" footer="0.31496062992125984"/>
  <pageSetup paperSize="9" scale="81" orientation="landscape" r:id="rId1"/>
  <headerFooter alignWithMargins="0">
    <oddFooter xml:space="preserve">&amp;LVivantes GmbH&amp;RSeite &amp;P von &amp;N&amp;CAnlage zum  gültig ab 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Tabelle2">
    <pageSetUpPr fitToPage="1"/>
  </sheetPr>
  <dimension ref="B1:J9"/>
  <sheetViews>
    <sheetView workbookViewId="0">
      <selection activeCell="A5" sqref="A5:XFD5"/>
    </sheetView>
  </sheetViews>
  <sheetFormatPr baseColWidth="10" defaultColWidth="11.42578125" defaultRowHeight="12.75" x14ac:dyDescent="0.2"/>
  <cols>
    <col min="1" max="1" width="5.28515625" style="28" customWidth="1"/>
    <col min="2" max="2" width="5.140625" style="28" customWidth="1"/>
    <col min="3" max="3" width="13.140625" style="28" customWidth="1"/>
    <col min="4" max="4" width="51.28515625" style="28" customWidth="1"/>
    <col min="5" max="5" width="24.7109375" style="28" customWidth="1"/>
    <col min="6" max="6" width="13.42578125" style="28" customWidth="1"/>
    <col min="7" max="7" width="25" style="28" bestFit="1" customWidth="1"/>
    <col min="8" max="9" width="18.5703125" style="28" bestFit="1" customWidth="1"/>
    <col min="10" max="10" width="36.85546875" style="28" bestFit="1" customWidth="1"/>
    <col min="11" max="11" width="11.42578125" style="28"/>
    <col min="12" max="12" width="57.28515625" style="28" customWidth="1"/>
    <col min="13" max="16384" width="11.42578125" style="28"/>
  </cols>
  <sheetData>
    <row r="1" spans="2:10" s="124" customFormat="1" x14ac:dyDescent="0.2"/>
    <row r="2" spans="2:10" s="124" customFormat="1" x14ac:dyDescent="0.2">
      <c r="B2" s="125" t="s">
        <v>88</v>
      </c>
    </row>
    <row r="3" spans="2:10" s="24" customFormat="1" ht="15" x14ac:dyDescent="0.2">
      <c r="B3" s="230" t="s">
        <v>41</v>
      </c>
      <c r="C3" s="230" t="s">
        <v>42</v>
      </c>
      <c r="D3" s="230" t="s">
        <v>43</v>
      </c>
      <c r="E3" s="230" t="s">
        <v>44</v>
      </c>
      <c r="F3" s="230"/>
      <c r="G3" s="230" t="s">
        <v>45</v>
      </c>
      <c r="H3" s="230"/>
      <c r="I3" s="230"/>
      <c r="J3" s="230"/>
    </row>
    <row r="4" spans="2:10" s="24" customFormat="1" ht="15" x14ac:dyDescent="0.2">
      <c r="B4" s="230"/>
      <c r="C4" s="230"/>
      <c r="D4" s="230"/>
      <c r="E4" s="25" t="s">
        <v>46</v>
      </c>
      <c r="F4" s="25" t="s">
        <v>9</v>
      </c>
      <c r="G4" s="25" t="s">
        <v>3</v>
      </c>
      <c r="H4" s="25" t="s">
        <v>5</v>
      </c>
      <c r="I4" s="25" t="s">
        <v>47</v>
      </c>
      <c r="J4" s="25" t="s">
        <v>48</v>
      </c>
    </row>
    <row r="5" spans="2:10" ht="15" x14ac:dyDescent="0.2">
      <c r="B5" s="33">
        <v>1</v>
      </c>
      <c r="C5" s="26" t="s">
        <v>39</v>
      </c>
      <c r="D5" s="26" t="s">
        <v>69</v>
      </c>
      <c r="E5" s="26" t="s">
        <v>70</v>
      </c>
      <c r="F5" s="26" t="s">
        <v>71</v>
      </c>
      <c r="G5" s="27" t="s">
        <v>90</v>
      </c>
      <c r="H5" s="27" t="s">
        <v>92</v>
      </c>
      <c r="I5" s="27" t="s">
        <v>72</v>
      </c>
      <c r="J5" s="130" t="s">
        <v>91</v>
      </c>
    </row>
    <row r="6" spans="2:10" ht="15" x14ac:dyDescent="0.2">
      <c r="B6" s="33">
        <v>2</v>
      </c>
      <c r="C6" s="31" t="s">
        <v>33</v>
      </c>
      <c r="D6" s="26" t="s">
        <v>73</v>
      </c>
      <c r="E6" s="26" t="s">
        <v>74</v>
      </c>
      <c r="F6" s="26" t="s">
        <v>75</v>
      </c>
      <c r="G6" s="27" t="s">
        <v>90</v>
      </c>
      <c r="H6" s="27" t="s">
        <v>92</v>
      </c>
      <c r="I6" s="27" t="s">
        <v>72</v>
      </c>
      <c r="J6" s="130" t="s">
        <v>91</v>
      </c>
    </row>
    <row r="7" spans="2:10" ht="15" x14ac:dyDescent="0.2">
      <c r="B7" s="228">
        <v>3</v>
      </c>
      <c r="C7" s="31" t="s">
        <v>31</v>
      </c>
      <c r="D7" s="34" t="s">
        <v>50</v>
      </c>
      <c r="E7" s="26" t="s">
        <v>51</v>
      </c>
      <c r="F7" s="26" t="s">
        <v>52</v>
      </c>
      <c r="G7" s="131" t="s">
        <v>53</v>
      </c>
      <c r="H7" s="27" t="s">
        <v>54</v>
      </c>
      <c r="I7" s="27" t="s">
        <v>55</v>
      </c>
      <c r="J7" s="23" t="s">
        <v>56</v>
      </c>
    </row>
    <row r="8" spans="2:10" ht="15" x14ac:dyDescent="0.2">
      <c r="B8" s="229"/>
      <c r="C8" s="32" t="s">
        <v>34</v>
      </c>
      <c r="D8" s="34" t="s">
        <v>57</v>
      </c>
      <c r="E8" s="26" t="s">
        <v>58</v>
      </c>
      <c r="F8" s="26" t="s">
        <v>59</v>
      </c>
      <c r="G8" s="131" t="s">
        <v>53</v>
      </c>
      <c r="H8" s="27" t="s">
        <v>60</v>
      </c>
      <c r="I8" s="27" t="s">
        <v>61</v>
      </c>
      <c r="J8" s="23" t="s">
        <v>56</v>
      </c>
    </row>
    <row r="9" spans="2:10" ht="15" x14ac:dyDescent="0.2">
      <c r="B9" s="33">
        <v>4</v>
      </c>
      <c r="C9" s="26" t="s">
        <v>32</v>
      </c>
      <c r="D9" s="26" t="s">
        <v>62</v>
      </c>
      <c r="E9" s="26" t="s">
        <v>63</v>
      </c>
      <c r="F9" s="26" t="s">
        <v>64</v>
      </c>
      <c r="G9" s="27" t="s">
        <v>65</v>
      </c>
      <c r="H9" s="27" t="s">
        <v>66</v>
      </c>
      <c r="I9" s="27" t="s">
        <v>67</v>
      </c>
      <c r="J9" s="23" t="s">
        <v>68</v>
      </c>
    </row>
  </sheetData>
  <sheetProtection algorithmName="SHA-512" hashValue="fDDJWniPikeEhjnZuNWg+zX1L6nHsfq0DCFMPBLhwjoESLGJG+HDEON3nqF5bstq1c4KYNzKH6R5b0IDio9XvQ==" saltValue="KFiqk6qnGXP1Q1v+NTyCWQ==" spinCount="100000" sheet="1" objects="1" scenarios="1"/>
  <mergeCells count="6">
    <mergeCell ref="B7:B8"/>
    <mergeCell ref="C3:C4"/>
    <mergeCell ref="D3:D4"/>
    <mergeCell ref="E3:F3"/>
    <mergeCell ref="G3:J3"/>
    <mergeCell ref="B3:B4"/>
  </mergeCells>
  <hyperlinks>
    <hyperlink ref="J7" r:id="rId1" display="mailto:birgitt.schnetter@vivantes.de" xr:uid="{00000000-0004-0000-0B00-000000000000}"/>
    <hyperlink ref="J8" r:id="rId2" display="mailto:birgitt.schnetter@vivantes.de" xr:uid="{00000000-0004-0000-0B00-000001000000}"/>
    <hyperlink ref="J9" r:id="rId3" display="mailto:lieven.bornmann@vivantes.de" xr:uid="{00000000-0004-0000-0B00-000002000000}"/>
    <hyperlink ref="J5" r:id="rId4" display="mailto:birgitt.schnetter@vivantes.de" xr:uid="{00000000-0004-0000-0B00-000003000000}"/>
    <hyperlink ref="J6" r:id="rId5" display="mailto:birgitt.schnetter@vivantes.de" xr:uid="{00000000-0004-0000-0B00-000004000000}"/>
  </hyperlinks>
  <pageMargins left="0.23622047244094491" right="0.23622047244094491" top="0.74803149606299213" bottom="0.74803149606299213" header="0.31496062992125984" footer="0.31496062992125984"/>
  <pageSetup paperSize="9" scale="68" orientation="landscape" r:id="rId6"/>
  <headerFooter alignWithMargins="0">
    <oddFooter xml:space="preserve">&amp;LVivantes GmbH&amp;RSeite &amp;P von &amp;N&amp;CAnlage zum  gültig ab 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Tabelle22">
    <tabColor indexed="14"/>
    <pageSetUpPr fitToPage="1"/>
  </sheetPr>
  <dimension ref="A1:F30"/>
  <sheetViews>
    <sheetView zoomScaleNormal="100" workbookViewId="0">
      <pane ySplit="15" topLeftCell="A16" activePane="bottomLeft" state="frozen"/>
      <selection activeCell="E4" sqref="E4"/>
      <selection pane="bottomLeft" activeCell="F17" sqref="F17"/>
    </sheetView>
  </sheetViews>
  <sheetFormatPr baseColWidth="10" defaultColWidth="11.42578125" defaultRowHeight="12.75" x14ac:dyDescent="0.2"/>
  <cols>
    <col min="1" max="1" width="8.7109375" style="110" customWidth="1"/>
    <col min="2" max="2" width="14.140625" style="73" customWidth="1"/>
    <col min="3" max="3" width="40" style="73" customWidth="1"/>
    <col min="4" max="4" width="22.7109375" style="80" customWidth="1"/>
    <col min="5" max="5" width="14" style="109" customWidth="1"/>
    <col min="6" max="16384" width="11.42578125" style="73"/>
  </cols>
  <sheetData>
    <row r="1" spans="1:6" s="42" customFormat="1" ht="18" x14ac:dyDescent="0.2">
      <c r="A1" s="87" t="str">
        <f ca="1">"Anlage 5.1.1 Mengengerüst, Blatt: " &amp; MID(CELL("Dateiname",A1),FIND("]",CELL("Dateiname",A1))+1,31)</f>
        <v>Anlage 5.1.1 Mengengerüst, Blatt: Unterschrift</v>
      </c>
      <c r="D1" s="88"/>
      <c r="E1" s="88"/>
    </row>
    <row r="2" spans="1:6" s="58" customFormat="1" ht="13.5" thickBot="1" x14ac:dyDescent="0.25">
      <c r="A2" s="89" t="s">
        <v>25</v>
      </c>
      <c r="B2" s="90"/>
      <c r="C2" s="90"/>
      <c r="D2" s="91"/>
      <c r="E2" s="91"/>
    </row>
    <row r="3" spans="1:6" s="58" customFormat="1" x14ac:dyDescent="0.2">
      <c r="A3" s="92"/>
      <c r="D3" s="59"/>
    </row>
    <row r="4" spans="1:6" s="42" customFormat="1" x14ac:dyDescent="0.2">
      <c r="A4" s="93" t="s">
        <v>1</v>
      </c>
      <c r="B4" s="58"/>
      <c r="C4" s="94" t="str">
        <f>Deckblatt!C25</f>
        <v>TEK2605027</v>
      </c>
      <c r="D4" s="46" t="s">
        <v>22</v>
      </c>
      <c r="E4" s="47">
        <f>Deckblatt!C23</f>
        <v>46447</v>
      </c>
    </row>
    <row r="5" spans="1:6" s="42" customFormat="1" x14ac:dyDescent="0.2">
      <c r="A5" s="93"/>
      <c r="B5" s="58"/>
      <c r="C5" s="58"/>
      <c r="D5" s="54" t="s">
        <v>23</v>
      </c>
      <c r="E5" s="55" t="str">
        <f>IF(Deckblatt!C24&gt;0,Deckblatt!C24," ")</f>
        <v xml:space="preserve">neu </v>
      </c>
    </row>
    <row r="6" spans="1:6" s="42" customFormat="1" x14ac:dyDescent="0.2">
      <c r="A6" s="93" t="s">
        <v>78</v>
      </c>
      <c r="B6" s="58"/>
      <c r="C6" s="95" t="str">
        <f>Deckblatt!B6</f>
        <v xml:space="preserve">Sicherheitsdienstleistungen </v>
      </c>
      <c r="D6" s="46"/>
      <c r="E6" s="96"/>
    </row>
    <row r="7" spans="1:6" s="58" customFormat="1" x14ac:dyDescent="0.2">
      <c r="A7" s="49"/>
      <c r="D7" s="54"/>
      <c r="E7" s="54"/>
    </row>
    <row r="8" spans="1:6" s="42" customFormat="1" x14ac:dyDescent="0.2">
      <c r="A8" s="93" t="s">
        <v>2</v>
      </c>
      <c r="B8" s="97" t="s">
        <v>7</v>
      </c>
      <c r="C8" s="235" t="str">
        <f>Deckblatt!B15</f>
        <v>xfirma</v>
      </c>
      <c r="D8" s="236"/>
      <c r="E8" s="237"/>
      <c r="F8" s="43"/>
    </row>
    <row r="9" spans="1:6" s="42" customFormat="1" x14ac:dyDescent="0.2">
      <c r="A9" s="93"/>
      <c r="B9" s="97" t="s">
        <v>8</v>
      </c>
      <c r="C9" s="235" t="str">
        <f>Deckblatt!B16</f>
        <v>xstraße</v>
      </c>
      <c r="D9" s="236"/>
      <c r="E9" s="237"/>
    </row>
    <row r="10" spans="1:6" s="42" customFormat="1" x14ac:dyDescent="0.2">
      <c r="A10" s="93"/>
      <c r="B10" s="97" t="s">
        <v>9</v>
      </c>
      <c r="C10" s="235" t="str">
        <f>Deckblatt!B17</f>
        <v>xort</v>
      </c>
      <c r="D10" s="236"/>
      <c r="E10" s="237"/>
    </row>
    <row r="11" spans="1:6" s="42" customFormat="1" x14ac:dyDescent="0.2">
      <c r="A11" s="93" t="s">
        <v>4</v>
      </c>
      <c r="B11" s="98" t="s">
        <v>3</v>
      </c>
      <c r="C11" s="235" t="str">
        <f>Deckblatt!C20</f>
        <v>xname</v>
      </c>
      <c r="D11" s="236"/>
      <c r="E11" s="237"/>
    </row>
    <row r="12" spans="1:6" s="42" customFormat="1" x14ac:dyDescent="0.2">
      <c r="A12" s="99"/>
      <c r="B12" s="98" t="s">
        <v>5</v>
      </c>
      <c r="C12" s="235" t="str">
        <f>Deckblatt!C21</f>
        <v>xtelefon</v>
      </c>
      <c r="D12" s="236"/>
      <c r="E12" s="237"/>
    </row>
    <row r="13" spans="1:6" s="42" customFormat="1" x14ac:dyDescent="0.2">
      <c r="E13" s="100"/>
    </row>
    <row r="14" spans="1:6" s="101" customFormat="1" ht="25.5" customHeight="1" x14ac:dyDescent="0.2">
      <c r="A14" s="231" t="s">
        <v>6</v>
      </c>
      <c r="B14" s="233" t="s">
        <v>40</v>
      </c>
      <c r="C14" s="233"/>
      <c r="D14" s="233"/>
      <c r="E14" s="234"/>
      <c r="F14" s="92"/>
    </row>
    <row r="15" spans="1:6" s="103" customFormat="1" ht="12.75" customHeight="1" x14ac:dyDescent="0.2">
      <c r="A15" s="232"/>
      <c r="B15" s="113" t="s">
        <v>0</v>
      </c>
      <c r="C15" s="114"/>
      <c r="D15" s="119" t="s">
        <v>79</v>
      </c>
      <c r="E15" s="119" t="s">
        <v>80</v>
      </c>
      <c r="F15" s="102"/>
    </row>
    <row r="16" spans="1:6" s="106" customFormat="1" ht="12.75" customHeight="1" x14ac:dyDescent="0.2">
      <c r="A16" s="104">
        <v>1</v>
      </c>
      <c r="B16" s="238" t="s">
        <v>83</v>
      </c>
      <c r="C16" s="239"/>
      <c r="D16" s="116" t="e">
        <f>#REF!</f>
        <v>#REF!</v>
      </c>
      <c r="E16" s="115" t="e">
        <f>#REF!</f>
        <v>#REF!</v>
      </c>
      <c r="F16" s="105"/>
    </row>
    <row r="17" spans="1:6" s="106" customFormat="1" ht="12.75" customHeight="1" x14ac:dyDescent="0.2">
      <c r="A17" s="104">
        <v>2</v>
      </c>
      <c r="B17" s="238" t="s">
        <v>84</v>
      </c>
      <c r="C17" s="239"/>
      <c r="D17" s="116">
        <f>'Los 1 WBK'!H9</f>
        <v>9957</v>
      </c>
      <c r="E17" s="115">
        <f>'Los 1 WBK'!I9</f>
        <v>7</v>
      </c>
      <c r="F17" s="105"/>
    </row>
    <row r="18" spans="1:6" s="106" customFormat="1" ht="12.75" customHeight="1" x14ac:dyDescent="0.2">
      <c r="A18" s="104">
        <v>3</v>
      </c>
      <c r="B18" s="238" t="s">
        <v>87</v>
      </c>
      <c r="C18" s="239"/>
      <c r="D18" s="116" t="e">
        <f>#REF!</f>
        <v>#REF!</v>
      </c>
      <c r="E18" s="115" t="e">
        <f>#REF!</f>
        <v>#REF!</v>
      </c>
      <c r="F18" s="105"/>
    </row>
    <row r="19" spans="1:6" x14ac:dyDescent="0.2">
      <c r="A19" s="104">
        <v>4</v>
      </c>
      <c r="B19" s="238" t="s">
        <v>89</v>
      </c>
      <c r="C19" s="239"/>
      <c r="D19" s="116" t="e">
        <f>#REF!</f>
        <v>#REF!</v>
      </c>
      <c r="E19" s="115" t="e">
        <f>#REF!</f>
        <v>#REF!</v>
      </c>
    </row>
    <row r="20" spans="1:6" x14ac:dyDescent="0.2">
      <c r="A20" s="104"/>
      <c r="B20" s="238" t="s">
        <v>88</v>
      </c>
      <c r="C20" s="239"/>
      <c r="D20" s="117" t="e">
        <f>SUM(D16:D19)</f>
        <v>#REF!</v>
      </c>
      <c r="E20" s="118" t="e">
        <f>SUM(E16:E19)</f>
        <v>#REF!</v>
      </c>
    </row>
    <row r="21" spans="1:6" x14ac:dyDescent="0.2">
      <c r="A21" s="107"/>
      <c r="B21" s="107"/>
      <c r="C21" s="107"/>
      <c r="D21" s="107"/>
      <c r="E21" s="107"/>
    </row>
    <row r="29" spans="1:6" x14ac:dyDescent="0.2">
      <c r="A29" s="120"/>
      <c r="B29" s="121"/>
      <c r="C29" s="121"/>
      <c r="D29" s="122"/>
      <c r="E29" s="123"/>
    </row>
    <row r="30" spans="1:6" x14ac:dyDescent="0.2">
      <c r="A30" s="108" t="s">
        <v>26</v>
      </c>
    </row>
  </sheetData>
  <sheetProtection algorithmName="SHA-512" hashValue="Enc4wmJ2dq4EWP5BFyA/fPJWq5kKefGy/SjqrDJYmedvSD3N2HeFGEAYjVIhk3dusUBzWgbsm/jA64/S+m8egQ==" saltValue="pL+QKr3mq76JtB/Y7OsKUg==" spinCount="100000" sheet="1" objects="1" scenarios="1"/>
  <mergeCells count="12">
    <mergeCell ref="B20:C20"/>
    <mergeCell ref="B19:C19"/>
    <mergeCell ref="B16:C16"/>
    <mergeCell ref="B17:C17"/>
    <mergeCell ref="B18:C18"/>
    <mergeCell ref="A14:A15"/>
    <mergeCell ref="B14:E14"/>
    <mergeCell ref="C8:E8"/>
    <mergeCell ref="C9:E9"/>
    <mergeCell ref="C10:E10"/>
    <mergeCell ref="C11:E11"/>
    <mergeCell ref="C12:E12"/>
  </mergeCells>
  <pageMargins left="0.23622047244094491" right="0.23622047244094491" top="0.74803149606299213" bottom="0.74803149606299213" header="0.31496062992125984" footer="0.31496062992125984"/>
  <pageSetup paperSize="9" scale="82" orientation="landscape" r:id="rId1"/>
  <headerFooter alignWithMargins="0">
    <oddFooter xml:space="preserve">&amp;LVivantes GmbH&amp;RSeite &amp;P von &amp;N&amp;CAnlage zum  gültig ab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13</vt:i4>
      </vt:variant>
      <vt:variant>
        <vt:lpstr>Benannte Bereiche</vt:lpstr>
      </vt:variant>
      <vt:variant>
        <vt:i4>23</vt:i4>
      </vt:variant>
    </vt:vector>
  </HeadingPairs>
  <TitlesOfParts>
    <vt:vector size="36" baseType="lpstr">
      <vt:lpstr>Deckblatt</vt:lpstr>
      <vt:lpstr>Los 1 AVK</vt:lpstr>
      <vt:lpstr>Los 1 WBK</vt:lpstr>
      <vt:lpstr>Los 2 KFH</vt:lpstr>
      <vt:lpstr>Los 3 KHD</vt:lpstr>
      <vt:lpstr>Los 4 KNK-IWK</vt:lpstr>
      <vt:lpstr>Los 5 HUK</vt:lpstr>
      <vt:lpstr>Los 6 KAU</vt:lpstr>
      <vt:lpstr>Los 7 KSP</vt:lpstr>
      <vt:lpstr>Los 8 GRI</vt:lpstr>
      <vt:lpstr>Los 10 HGA</vt:lpstr>
      <vt:lpstr>Standortübersicht</vt:lpstr>
      <vt:lpstr>Unterschrift</vt:lpstr>
      <vt:lpstr>Deckblatt!Druckbereich</vt:lpstr>
      <vt:lpstr>'Los 1 AVK'!Druckbereich</vt:lpstr>
      <vt:lpstr>'Los 1 WBK'!Druckbereich</vt:lpstr>
      <vt:lpstr>'Los 2 KFH'!Druckbereich</vt:lpstr>
      <vt:lpstr>'Los 4 KNK-IWK'!Druckbereich</vt:lpstr>
      <vt:lpstr>'Los 6 KAU'!Druckbereich</vt:lpstr>
      <vt:lpstr>Standortübersicht!Druckbereich</vt:lpstr>
      <vt:lpstr>Unterschrift!Druckbereich</vt:lpstr>
      <vt:lpstr>Deckblatt!Drucktitel</vt:lpstr>
      <vt:lpstr>'Los 1 WBK'!Drucktitel</vt:lpstr>
      <vt:lpstr>Unterschrift!Drucktitel</vt:lpstr>
      <vt:lpstr>'Los 10 HGA'!Print_Area</vt:lpstr>
      <vt:lpstr>'Los 3 KHD'!Print_Area</vt:lpstr>
      <vt:lpstr>'Los 4 KNK-IWK'!Print_Area</vt:lpstr>
      <vt:lpstr>'Los 5 HUK'!Print_Area</vt:lpstr>
      <vt:lpstr>'Los 6 KAU'!Print_Area</vt:lpstr>
      <vt:lpstr>'Los 7 KSP'!Print_Area</vt:lpstr>
      <vt:lpstr>'Los 8 GRI'!Print_Area</vt:lpstr>
      <vt:lpstr>'Los 10 HGA'!Print_Titles</vt:lpstr>
      <vt:lpstr>'Los 3 KHD'!Print_Titles</vt:lpstr>
      <vt:lpstr>'Los 5 HUK'!Print_Titles</vt:lpstr>
      <vt:lpstr>'Los 7 KSP'!Print_Titles</vt:lpstr>
      <vt:lpstr>'Los 8 GRI'!Print_Titles</vt:lpstr>
    </vt:vector>
  </TitlesOfParts>
  <Company>FinanzIT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Einheitspreiskatalog</dc:title>
  <dc:creator>M. Jacobi</dc:creator>
  <cp:lastModifiedBy>Gillmeister, Fabian</cp:lastModifiedBy>
  <cp:lastPrinted>2019-11-30T12:36:43Z</cp:lastPrinted>
  <dcterms:created xsi:type="dcterms:W3CDTF">2006-12-13T08:13:10Z</dcterms:created>
  <dcterms:modified xsi:type="dcterms:W3CDTF">2026-10-02T08:37:20Z</dcterms:modified>
  <cp:category>VBK</cp:category>
</cp:coreProperties>
</file>