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VI\(P)\FM und BAU\T01 TEK\00_NEU\06_HOAI_VOB\02_Vergaben\01_HOAI\P_0906-2025_KAU_Erweiterungsplanung\TGA\2_Verfahren\Stufe 1\Formulare VMS\"/>
    </mc:Choice>
  </mc:AlternateContent>
  <xr:revisionPtr revIDLastSave="0" documentId="13_ncr:1_{EB14277F-F6AA-44F4-AF72-7452FB2FDBE4}" xr6:coauthVersionLast="47" xr6:coauthVersionMax="47" xr10:uidLastSave="{00000000-0000-0000-0000-000000000000}"/>
  <bookViews>
    <workbookView xWindow="28680" yWindow="-120" windowWidth="29040" windowHeight="17520" tabRatio="704" activeTab="2" xr2:uid="{E52B5E9F-0B1B-47E7-9706-16EAA37963AC}"/>
  </bookViews>
  <sheets>
    <sheet name="Übersicht " sheetId="3" r:id="rId1"/>
    <sheet name="Anrech. Kosten" sheetId="7" r:id="rId2"/>
    <sheet name="Los 1 Obj. 1 Neubau Psychiatrie" sheetId="1" r:id="rId3"/>
  </sheets>
  <definedNames>
    <definedName name="_xlnm.Print_Area" localSheetId="1">'Anrech. Kosten'!$A$1:$G$23</definedName>
    <definedName name="_xlnm.Print_Area" localSheetId="2">'Los 1 Obj. 1 Neubau Psychiatrie'!$A$1:$H$98</definedName>
    <definedName name="_xlnm.Print_Area" localSheetId="0">'Übersicht '!$A$1:$H$30</definedName>
    <definedName name="_xlnm.Print_Titles" localSheetId="2">'Los 1 Obj. 1 Neubau Psychiatrie'!$35:$36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92" i="1" l="1"/>
  <c r="D21" i="7" l="1"/>
  <c r="E21" i="7" s="1"/>
  <c r="E20" i="7"/>
  <c r="E18" i="7"/>
  <c r="E17" i="7"/>
  <c r="E16" i="7"/>
  <c r="E15" i="7"/>
  <c r="E14" i="7"/>
  <c r="E13" i="7"/>
  <c r="E12" i="7"/>
  <c r="E11" i="7"/>
  <c r="D10" i="7"/>
  <c r="E9" i="7"/>
  <c r="D8" i="7"/>
  <c r="E8" i="7" s="1"/>
  <c r="E6" i="7"/>
  <c r="G21" i="3"/>
  <c r="E10" i="7" l="1"/>
  <c r="D29" i="1"/>
  <c r="G29" i="1" s="1"/>
  <c r="D22" i="7"/>
  <c r="E22" i="7" s="1"/>
  <c r="E97" i="1" l="1"/>
  <c r="G11" i="3"/>
  <c r="D44" i="1"/>
  <c r="D27" i="3" l="1"/>
  <c r="F43" i="1"/>
  <c r="E43" i="1"/>
  <c r="F42" i="1"/>
  <c r="E42" i="1"/>
  <c r="F40" i="1"/>
  <c r="E40" i="1"/>
  <c r="F39" i="1"/>
  <c r="E39" i="1"/>
  <c r="G33" i="1"/>
  <c r="G43" i="1" l="1"/>
  <c r="G42" i="1"/>
  <c r="G40" i="1"/>
  <c r="G39" i="1"/>
  <c r="G44" i="1" l="1"/>
  <c r="G93" i="1" s="1"/>
  <c r="G30" i="1"/>
  <c r="G13" i="3" l="1"/>
  <c r="G94" i="1"/>
  <c r="G95" i="1"/>
  <c r="G9" i="3"/>
  <c r="G96" i="1" l="1"/>
  <c r="G97" i="1" s="1"/>
  <c r="G98" i="1" l="1"/>
  <c r="G15" i="3" l="1"/>
  <c r="G16" i="3" s="1"/>
  <c r="G18" i="3" l="1"/>
  <c r="G17" i="3"/>
</calcChain>
</file>

<file path=xl/sharedStrings.xml><?xml version="1.0" encoding="utf-8"?>
<sst xmlns="http://schemas.openxmlformats.org/spreadsheetml/2006/main" count="297" uniqueCount="141">
  <si>
    <t>(Einzutragen ist der Name/Anschrift des Bieter)</t>
  </si>
  <si>
    <t>gem. HOAI, § 11:</t>
  </si>
  <si>
    <t>Die Leistungserbringung umfasst ein Objekt.</t>
  </si>
  <si>
    <t>Honorarzone gem. HOAI, § 5:</t>
  </si>
  <si>
    <t>Zuschlag gem. HOAI, § 7:</t>
  </si>
  <si>
    <r>
      <t>Vorläufige Anrechenbare Kosten</t>
    </r>
    <r>
      <rPr>
        <sz val="14"/>
        <rFont val="Arial"/>
        <family val="2"/>
      </rPr>
      <t/>
    </r>
  </si>
  <si>
    <t>alle Angaben netto, ohne MwSt.</t>
  </si>
  <si>
    <t>EUR</t>
  </si>
  <si>
    <t>Kosten der KGR 400</t>
  </si>
  <si>
    <t xml:space="preserve">Anrechenbare Herstellkosten gesamt </t>
  </si>
  <si>
    <t>LPH</t>
  </si>
  <si>
    <t>Honorarzone (HZ) gemäß Objektliste HOAI</t>
  </si>
  <si>
    <t>Honorar in EUR 
[netto]</t>
  </si>
  <si>
    <t>HZ</t>
  </si>
  <si>
    <t>Von-/
Bis-Satz</t>
  </si>
  <si>
    <t>Stufe 1</t>
  </si>
  <si>
    <t>1</t>
  </si>
  <si>
    <t>Grundlagenermittlung</t>
  </si>
  <si>
    <t>2</t>
  </si>
  <si>
    <t>Vorplanung</t>
  </si>
  <si>
    <t>3</t>
  </si>
  <si>
    <t>Entwurfsplanung</t>
  </si>
  <si>
    <t>4</t>
  </si>
  <si>
    <t>Genehmigungsplanung</t>
  </si>
  <si>
    <t>Stufe 2</t>
  </si>
  <si>
    <t>I: Honorar Grundleistungen (ohne NK)</t>
  </si>
  <si>
    <t>optional</t>
  </si>
  <si>
    <t>psch</t>
  </si>
  <si>
    <t>Nachlass</t>
  </si>
  <si>
    <t>zzgl. Nebenkosten inkl. Reisekosten (des Gesamthonorars I+II)</t>
  </si>
  <si>
    <t>zzgl. Mehrwertsteuer</t>
  </si>
  <si>
    <t>→ Eingabe dieses Wertes in das Angebotsschreiben IV 213 F</t>
  </si>
  <si>
    <t>Stundensätze</t>
  </si>
  <si>
    <t>EUR netto/h</t>
  </si>
  <si>
    <t>Auftragnehmer/Inhaber</t>
  </si>
  <si>
    <t>Architekt/Ingenieur/Techniker</t>
  </si>
  <si>
    <t>Technischer Zeicher/kfm. Mitarbeiter</t>
  </si>
  <si>
    <t>Durchschnitt (Wertungsrelevant)</t>
  </si>
  <si>
    <t>Nebenkosten in Prozent (für alle Fachdisziplinen gleich)</t>
  </si>
  <si>
    <t>Investitionskostenschätzung zur Generalplaner-Ausschreibung</t>
  </si>
  <si>
    <t>Kostengruppe</t>
  </si>
  <si>
    <t>Summe
[netto]</t>
  </si>
  <si>
    <t>Summe [brutto]</t>
  </si>
  <si>
    <t>Bemerkung</t>
  </si>
  <si>
    <t>Grundstück</t>
  </si>
  <si>
    <t>kein Ansatz</t>
  </si>
  <si>
    <t>Herrichten und Erschließen</t>
  </si>
  <si>
    <t>300 - 400</t>
  </si>
  <si>
    <t>Summe Bauwerk und Technische Anlagen</t>
  </si>
  <si>
    <t xml:space="preserve">Bauwerk </t>
  </si>
  <si>
    <t>Technische Anlagen</t>
  </si>
  <si>
    <t>Abwasser-, Wasser-, Gasanlagen</t>
  </si>
  <si>
    <t>Wärmeversorgungsanlagen</t>
  </si>
  <si>
    <t>Raumlufttechnische Anlagen</t>
  </si>
  <si>
    <t>Elektrische Anlagen</t>
  </si>
  <si>
    <t>Kommunikations, Sicherheits-, Informationstechnische Anlagen</t>
  </si>
  <si>
    <t>Förderanlagen</t>
  </si>
  <si>
    <t xml:space="preserve">Nutzerspezifische Anlagen </t>
  </si>
  <si>
    <t>Gebäude- und Anlagenautomation</t>
  </si>
  <si>
    <t>Sonstige Maßnahmen in Technische Anlagen</t>
  </si>
  <si>
    <t xml:space="preserve">Außenanlagen </t>
  </si>
  <si>
    <t>Ausstattung</t>
  </si>
  <si>
    <t>Summe Baukosten (KG 200-600)</t>
  </si>
  <si>
    <t>Stand: 02.12.2024</t>
  </si>
  <si>
    <t>Vivantes - Kostenrahmen Psychiatrie</t>
  </si>
  <si>
    <t>gemäß § 4 HOAI 2021</t>
  </si>
  <si>
    <t>LPH 1-4</t>
  </si>
  <si>
    <t>Grundleistungen</t>
  </si>
  <si>
    <t>Teilleistungspunkte</t>
  </si>
  <si>
    <t>Zuschlag</t>
  </si>
  <si>
    <t>Gesamthonorar inkl. Nachlass/ Zuschlag</t>
  </si>
  <si>
    <t>Gesamthonorar inkl.  Nebenkosten</t>
  </si>
  <si>
    <t>Leistungen gem. Leistungsbeschreibung AG in Verbindung mit den Leistungsphasen HOAI</t>
  </si>
  <si>
    <t>Alle Positionen sind auszufüllen!</t>
  </si>
  <si>
    <t>Objekt Nr. 1 - Psychiatrie</t>
  </si>
  <si>
    <r>
      <t xml:space="preserve">Honorar zusätzlicher Stundenabruf optional
</t>
    </r>
    <r>
      <rPr>
        <i/>
        <sz val="12"/>
        <rFont val="Arial"/>
        <family val="2"/>
      </rPr>
      <t>(Auftragnehmer/ Inhaber a 75 h, Ingenieur a 50 h, Techn. Zeichner/ kfm. Mitarbeiter a 25 h)</t>
    </r>
  </si>
  <si>
    <t xml:space="preserve">Übersicht Gesamtleistung </t>
  </si>
  <si>
    <t>I</t>
  </si>
  <si>
    <t>II</t>
  </si>
  <si>
    <t>Besondere Leistungen</t>
  </si>
  <si>
    <r>
      <t xml:space="preserve">I Honorar </t>
    </r>
    <r>
      <rPr>
        <b/>
        <u/>
        <sz val="12"/>
        <rFont val="Arial"/>
        <family val="2"/>
      </rPr>
      <t>Grundleistungen,</t>
    </r>
    <r>
      <rPr>
        <b/>
        <sz val="12"/>
        <rFont val="Arial"/>
        <family val="2"/>
      </rPr>
      <t xml:space="preserve"> GESAMT NETTO, 
</t>
    </r>
  </si>
  <si>
    <t>Honorarermittlung</t>
  </si>
  <si>
    <r>
      <t xml:space="preserve">II Honorar </t>
    </r>
    <r>
      <rPr>
        <b/>
        <u/>
        <sz val="12"/>
        <rFont val="Arial"/>
        <family val="2"/>
      </rPr>
      <t>Besondere Leistungen,</t>
    </r>
    <r>
      <rPr>
        <b/>
        <sz val="12"/>
        <rFont val="Arial"/>
        <family val="2"/>
      </rPr>
      <t xml:space="preserve"> GESAMT NETTO, 
</t>
    </r>
    <r>
      <rPr>
        <sz val="12"/>
        <rFont val="Arial"/>
        <family val="2"/>
      </rPr>
      <t>(Alle Besonderen Leistungen sind Optionale Leistungen)</t>
    </r>
  </si>
  <si>
    <r>
      <t xml:space="preserve">I-II Honorar </t>
    </r>
    <r>
      <rPr>
        <b/>
        <u/>
        <sz val="12"/>
        <rFont val="Arial"/>
        <family val="2"/>
      </rPr>
      <t>Grund - und Besondere Leistungen</t>
    </r>
    <r>
      <rPr>
        <b/>
        <sz val="12"/>
        <rFont val="Arial"/>
        <family val="2"/>
      </rPr>
      <t xml:space="preserve"> GESAMT NETTO
</t>
    </r>
  </si>
  <si>
    <r>
      <t xml:space="preserve">I-II Honorar </t>
    </r>
    <r>
      <rPr>
        <b/>
        <u/>
        <sz val="12"/>
        <rFont val="Arial"/>
        <family val="2"/>
      </rPr>
      <t>Grund - und Besondere Leistungen</t>
    </r>
    <r>
      <rPr>
        <b/>
        <sz val="12"/>
        <rFont val="Arial"/>
        <family val="2"/>
      </rPr>
      <t xml:space="preserve"> GESAMT NETTO, inkl. Nachlass/ Zuschlag und Nebenkosten 
</t>
    </r>
  </si>
  <si>
    <r>
      <t xml:space="preserve">Honorarblatt - KAU Erweiterungsplanung - Neubau Psychiatrie
</t>
    </r>
    <r>
      <rPr>
        <b/>
        <sz val="16"/>
        <rFont val="Arial"/>
        <family val="2"/>
      </rPr>
      <t>VgV-VerfahrenTechnische Ausrüstung</t>
    </r>
  </si>
  <si>
    <r>
      <t xml:space="preserve">Honorarblatt - KAU Erweiterungsplanung 
</t>
    </r>
    <r>
      <rPr>
        <b/>
        <sz val="16"/>
        <rFont val="Arial"/>
        <family val="2"/>
      </rPr>
      <t>VgV-Verfahren Technische Ausrüstung</t>
    </r>
  </si>
  <si>
    <t>gemäß § 56 HOAI ergibt sich daraus folgendes vorläufiges Grundhonorar</t>
  </si>
  <si>
    <t>Summe Grundhonorar gemäß § 56 HOAI</t>
  </si>
  <si>
    <t>Leistung: AG 1-8 Neubau Pyschiatrie</t>
  </si>
  <si>
    <t>II: Honorar Besondere Leistungen (ohne NK)</t>
  </si>
  <si>
    <t>Zwischensumme aus I-III</t>
  </si>
  <si>
    <t>Vertiefte technische Bestandsaufnahme mit Öffnungen, Messungen, Medienverfolgung, Anlageninventur inkl. Ortsterminen mit Betreibern, soweit für belastbare Aussagen erforderlich</t>
  </si>
  <si>
    <t xml:space="preserve">3D Bestandsmodell oder modellbasierte Erfassung der TGA relevanten Bestandsstruktur, d.h. BIM-Leistung in Verbindung mit AIA und BAP </t>
  </si>
  <si>
    <t>Zusätzliche Untersuchungen zu Medienkapazitäten, Netzreserven, Schaltanlagen, Druckverhältnissen, Luftmengenreserven oder Messdaten</t>
  </si>
  <si>
    <t>Sondergutachten, Messkampagnen oder Probeöffnungen zur Verifizierung unklarer Bestandslagen</t>
  </si>
  <si>
    <t>Vorbereitende Variantenuntersuchungen für komplexe Bestandsanschlüsse, Interimsflächen oder Technikstandorte</t>
  </si>
  <si>
    <t>Begleitung gesonderter Nutzerworkshops, Betreiberinterviews oder Gremientermine über das übliche Maß hinaus</t>
  </si>
  <si>
    <t>Aufstellen eines TGA bezogenen Bauphasen, Interimsversorgungs- und Aufrechterhaltungskonzepts für Bestandsumbau, Rückbau oder provisorische Versorgung</t>
  </si>
  <si>
    <t>Erarbeiten eines Rückbau-, Entflechtungs- und Außerbetriebnahmekonzepts für bestehende TGA Anlagen einschließlich erster Einschätzung von Risiken für den laufenden Betrieb</t>
  </si>
  <si>
    <t>Erarbeiten eines Betreiberanforderungskatalogs für technische Anlagen, Wartungsstrategien, Verfügbarkeitsanforderungen und FM Belange</t>
  </si>
  <si>
    <t>Durchführung vertiefter Abstimmungsworkshops mit Nutzern, Betrieb, IT, Sicherheit, Hygiene oder Medizintechnik, soweit dies über die übliche Grundlagenermittlung hinausgeht</t>
  </si>
  <si>
    <t>Variantenuntersuchungen mit vertiefter Kosten-, Termin-, Betriebs- und Wirtschaftlichkeitsbewertung</t>
  </si>
  <si>
    <t>Simulationen, Sonderberechnungen, vertiefte Modellkoordination und Visualisierungen, BIM-Leistungen in Verbindung mit AIA und BAP</t>
  </si>
  <si>
    <t>Raumbuchbezogene technische Vorabstimmung in erhöhter Detaillierung einschließlich Raum für Raum Auswertung</t>
  </si>
  <si>
    <t>Vorbereitende Unterlagen für Fördermittel, Gremien, Wirtschaftlichkeitsfreigaben oder Sonderentscheidungen</t>
  </si>
  <si>
    <t>Vorplanung provisorischer Anlagen, Modulbau oder anderer Interimslösungen mit gesonderter technischer Bewertung</t>
  </si>
  <si>
    <t>Vertiefte Voruntersuchungen zu Medienübergaben, Netztrennungen, Umschlusszeitfenstern und Betriebsunterbrechungen</t>
  </si>
  <si>
    <t>Fachkonzept für Interimsversorgung, Umschluss, Rückbau und Aufrechterhaltung des Krankenhausbetriebs</t>
  </si>
  <si>
    <t>Energie-, Nachhaltigkeits- und Dekarbonisierungskonzept mit Systemabwägung und Betreiberbewertung</t>
  </si>
  <si>
    <t>Konzept für Gebäudeautomation, Datennetz, technische Managementebene und Schnittstellen zu Bestandsleitstellen in Abstimmung mit den Vivantes Standards</t>
  </si>
  <si>
    <t>Vertiefte Hygiene, Sicherheits- und Redundanzkonzepte für sensible Bereiche und technische Systeme</t>
  </si>
  <si>
    <t>Erstellung/Zuarbeit der Vorplanungsunterlagen – VPU gemäß III 130 Verfahren einer investiven Baumaßnahme Ergänzende Ausführungsvorschriften zu den AV zu §24 LHO Berlin</t>
  </si>
  <si>
    <t>Vorbereitende Abstimmungen für Sonderzustimmungen, Betreiberfreigaben oder technische Grundsatzentscheidungen, soweit diese über den üblichen Umfang der Vorplanung hinausgehen</t>
  </si>
  <si>
    <t>Vertiefte Modellkoordination, Attributierung für BIM und FM Anforderungen, BIM-Leistung in Verbindung mit AIA und BAP</t>
  </si>
  <si>
    <t>Erweiterte Simulationen, Visualisierungen, Anlagenmonitoringkonzepte oder Sondernachweise</t>
  </si>
  <si>
    <t>Vertiefte Planung provisorischer Interimsanlagen, Ersatzanlagen oder Modulbauversorgung</t>
  </si>
  <si>
    <t>Aufstellen erweiterter Raumbücher mit TGA bezogenen Attributen, Betreiberinformationen und Wartungsanforderungen</t>
  </si>
  <si>
    <t>Erarbeiten einer funktionalen Leistungsbeschreibung für gesonderte Folgevergaben, soweit projektbedingt erforderlich</t>
  </si>
  <si>
    <t>Zusätzliche Nachweise oder Sonderdarstellungen für Betreiberfreigaben, Hygiene, Brandschutz oder Fördermittelgeber</t>
  </si>
  <si>
    <t>Modell oder planbasierte Bauablauf, Umschluss und Provisorienplanung für Bestandsbetrieb und Interimsversorgung</t>
  </si>
  <si>
    <t>Vertiefte Wirtschaftlichkeitsabwägung bei technischen Alternativen einschließlich Lebenszyklusbetrachtung</t>
  </si>
  <si>
    <t>Ausarbeitung besonderer Maßnahmen zur Reduktion von Energieverbrauch, Emissionen und Betriebsaufwand</t>
  </si>
  <si>
    <t>Mitwirkung an gesonderten Entscheidungsvorlagen für Gremien, Betreiber, Nutzer oder Behörden</t>
  </si>
  <si>
    <t>Erstellung vertiefter Funktions-, Steuerungs- oder Regelungskonzepte, soweit diese über die übliche Entwurfsplanung hinausgehen</t>
  </si>
  <si>
    <t>Erstellung/Zuarbeit der Bauplanungsunterlagen – BPU gemäß III 130 Verfahren einer investiven Baumaßnahme – Ergänzende Ausführungsvorschriften zu den AV zu §24 LHO Berlin</t>
  </si>
  <si>
    <t>Vertiefte Nachweise technischer, hygienischer, sicherheitsrelevanter oder betrieblicher Art für besondere Zustimmungen im Einzelfall</t>
  </si>
  <si>
    <t>Export und Aufbereitung definierter Modell- oder Datenaustauschformate für Genehmigungsprozesse</t>
  </si>
  <si>
    <t>Zusätzliche Präsentations- und Erläuterungsunterlagen für Gremien und Behörden</t>
  </si>
  <si>
    <t>Vertiefte Auflagenmanagement Listen, Terminübersichten und Umsetzungsroadmaps</t>
  </si>
  <si>
    <t xml:space="preserve">	Erweiterte Betreiberunterlagen für die Vorbereitung nachfolgender Vergaben oder Freigabeverfahren</t>
  </si>
  <si>
    <t>Zusätzliche Stellungnahmen, Fachgespräche oder Begleitungen von Terminen über den üblichen Genehmigungsumfang hinaus</t>
  </si>
  <si>
    <t>Unterstützung des Auftraggebers in Widerspruchs-, Nachforderungs- oder vergleichbaren Verfahren, soweit dies über die Grundleistungen hinausgeht</t>
  </si>
  <si>
    <t>Fachliche Vorbereitung und Begleitung gesonderter Sachverständigenbeauftragungen</t>
  </si>
  <si>
    <t>Vorabstimmung genehmigungsrelevanter Interims, Umschluss oder Bauphasenmaßnahmen mit den Behörden</t>
  </si>
  <si>
    <t>Erarbeitung zusätzlicher Unterlagen für Sonderanträge, Befreiungen, Abweichungen oder Betreiberzustimmungen</t>
  </si>
  <si>
    <t>Basissatz</t>
  </si>
  <si>
    <r>
      <t xml:space="preserve">Honorar </t>
    </r>
    <r>
      <rPr>
        <b/>
        <u/>
        <sz val="12"/>
        <rFont val="Arial"/>
        <family val="2"/>
      </rPr>
      <t>Grund - und Besondere Leistungen</t>
    </r>
    <r>
      <rPr>
        <b/>
        <sz val="12"/>
        <rFont val="Arial"/>
        <family val="2"/>
      </rPr>
      <t xml:space="preserve"> </t>
    </r>
    <r>
      <rPr>
        <b/>
        <sz val="12"/>
        <color rgb="FFFF0000"/>
        <rFont val="Arial"/>
        <family val="2"/>
      </rPr>
      <t>GESAMTSUMME NETTO Objekt Nr. 1</t>
    </r>
    <r>
      <rPr>
        <b/>
        <sz val="12"/>
        <rFont val="Arial"/>
        <family val="2"/>
      </rPr>
      <t xml:space="preserve">,  </t>
    </r>
    <r>
      <rPr>
        <b/>
        <u/>
        <sz val="12"/>
        <rFont val="Arial"/>
        <family val="2"/>
      </rPr>
      <t>inkl.</t>
    </r>
    <r>
      <rPr>
        <b/>
        <sz val="12"/>
        <rFont val="Arial"/>
        <family val="2"/>
      </rPr>
      <t xml:space="preserve"> Umbauzuschlag, Nachlass/ Zuschlag und Nebenkosten
</t>
    </r>
  </si>
  <si>
    <r>
      <t xml:space="preserve">Honorar </t>
    </r>
    <r>
      <rPr>
        <b/>
        <u/>
        <sz val="12"/>
        <rFont val="Arial"/>
        <family val="2"/>
      </rPr>
      <t>Grund - und Besondere Leistungen</t>
    </r>
    <r>
      <rPr>
        <b/>
        <sz val="12"/>
        <rFont val="Arial"/>
        <family val="2"/>
      </rPr>
      <t xml:space="preserve"> </t>
    </r>
    <r>
      <rPr>
        <b/>
        <sz val="12"/>
        <color rgb="FFFF0000"/>
        <rFont val="Arial"/>
        <family val="2"/>
      </rPr>
      <t>GESAMTSUMME BRUTTO Objekt Nr. 1</t>
    </r>
    <r>
      <rPr>
        <b/>
        <sz val="12"/>
        <rFont val="Arial"/>
        <family val="2"/>
      </rPr>
      <t xml:space="preserve">, </t>
    </r>
    <r>
      <rPr>
        <b/>
        <u/>
        <sz val="12"/>
        <rFont val="Arial"/>
        <family val="2"/>
      </rPr>
      <t>inkl.</t>
    </r>
    <r>
      <rPr>
        <b/>
        <sz val="12"/>
        <rFont val="Arial"/>
        <family val="2"/>
      </rPr>
      <t xml:space="preserve"> Umbauzuschlag, Nachlass/ Zuschlag und Nebenkosten 
</t>
    </r>
  </si>
  <si>
    <t>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(AG) hier voreingetragenen Honorarparameter und die Eintragungen des Auftragnehmers zum Nachlass bzw. Zuschlag und zu den Nebenkosten als abschließend und verbindlich für die Ermittlung der Honorare für die Grundleistungen in allen Leistungsphasen als vereinbart. 
Der AG hat die anrechenbaren Kosten für das Vorhaben geschätzt und nachfolgend eingetragen. Dabei wurden abweichend von den Regelungen des § 11 und § 55 HOAI die anrechenbaren Kosten sämtlicher Anlagen jeder Anlagengruppe insgesamt erfasst und ein Gesamtbetrag der anrechenbaren Kosten ermittelt ("honorartechnische Erfassung aller Anlagen als  ein Objekt"). Bei der Ermittlung der anrechenbaren Kosten ist  eine Berücksichtigung von Ausführung der Technischen Ausrüstung in Baukonstruktion im Sinne von § 54 Abs. 5 Satz 1 HOAI und eine Berücksichtigung von Bauteilen der Kostengruppe Baukonstruktionen im Sinne von § 54 Abs. 5 Satz 2 HOAI nicht erfolgt und bleibt ausgeschlossen. Etwaige Aufwendungen des AN auf Grund der vorgenannten Vereinbarungen sind durch den AN eigenständig bei der Angebotskalkulation zu berücksichtigen. Sofern die anrechenbaren Kosten außerhalb der Honorartafeln der HOAI liegen sollten, finden insoweit die sog. erweiterten RifT-Bund-Tabellen Anwendung. 
Das endgültige Honorar des AN bemisst sich ausschließlich nach den vorgenannten Grundsätzen, jedoch unter Berücksichtigung der anrechenbaren Kosten auf der Grundlage der Kostenberechnung gem. § 2 Abs. 11 HOAI. Für diese Kostenberechnung gelten jedoch weiterhin alle oben benannten Vereinbarungen im Hinblick auf die honorartechnische Erfassung aller Anlagen als ein Objekt und der  vorgenannten Grundsätze im Hinblick auf die Nichtberücksichtigung anrechenbarer Kosten gem. § 54 Abs. 5 HOAI .</t>
  </si>
  <si>
    <t>Neubau Psychiatrie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</si>
</sst>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0\ "/>
    <numFmt numFmtId="165" formatCode="#,##0\ &quot;€ netto&quot;"/>
    <numFmt numFmtId="166" formatCode="&quot;zu&quot;\ 0\ %"/>
    <numFmt numFmtId="167" formatCode="0.0%"/>
    <numFmt numFmtId="168" formatCode="#,##0.00\ &quot;v.H.&quot;"/>
    <numFmt numFmtId="169" formatCode="#,##0.0\ &quot;v.H.&quot;"/>
    <numFmt numFmtId="170" formatCode="#,##0.00\ &quot;€&quot;"/>
  </numFmts>
  <fonts count="27" x14ac:knownFonts="1">
    <font>
      <sz val="11"/>
      <color theme="1"/>
      <name val="Calibri"/>
      <family val="2"/>
      <scheme val="minor"/>
    </font>
    <font>
      <sz val="11"/>
      <color theme="1"/>
      <name val="Calibri"/>
      <family val="2"/>
      <scheme val="minor"/>
    </font>
    <font>
      <b/>
      <sz val="16"/>
      <name val="Arial"/>
      <family val="2"/>
    </font>
    <font>
      <b/>
      <sz val="18"/>
      <name val="Arial"/>
      <family val="2"/>
    </font>
    <font>
      <b/>
      <sz val="11"/>
      <name val="Arial"/>
      <family val="2"/>
    </font>
    <font>
      <b/>
      <sz val="12"/>
      <name val="Arial"/>
      <family val="2"/>
    </font>
    <font>
      <sz val="14"/>
      <name val="Arial"/>
      <family val="2"/>
    </font>
    <font>
      <sz val="16"/>
      <name val="Arial"/>
      <family val="2"/>
    </font>
    <font>
      <sz val="11"/>
      <name val="Arial"/>
      <family val="2"/>
    </font>
    <font>
      <b/>
      <sz val="14"/>
      <name val="Arial"/>
      <family val="2"/>
    </font>
    <font>
      <sz val="12"/>
      <name val="Arial"/>
      <family val="2"/>
    </font>
    <font>
      <sz val="8"/>
      <name val="Arial"/>
      <family val="2"/>
    </font>
    <font>
      <sz val="9"/>
      <name val="Arial"/>
      <family val="2"/>
    </font>
    <font>
      <b/>
      <sz val="9"/>
      <name val="Arial"/>
      <family val="2"/>
    </font>
    <font>
      <i/>
      <sz val="12"/>
      <name val="Arial"/>
      <family val="2"/>
    </font>
    <font>
      <i/>
      <sz val="12"/>
      <color rgb="FF000000"/>
      <name val="Arial"/>
      <family val="2"/>
    </font>
    <font>
      <b/>
      <u/>
      <sz val="12"/>
      <name val="Arial"/>
      <family val="2"/>
    </font>
    <font>
      <sz val="11"/>
      <name val="Times New Roman"/>
      <family val="1"/>
    </font>
    <font>
      <b/>
      <sz val="10"/>
      <name val="Arial"/>
      <family val="2"/>
    </font>
    <font>
      <sz val="10"/>
      <name val="Arial"/>
      <family val="2"/>
    </font>
    <font>
      <sz val="12"/>
      <name val="Tms Rmn"/>
    </font>
    <font>
      <b/>
      <u/>
      <sz val="10"/>
      <name val="Arial"/>
      <family val="2"/>
    </font>
    <font>
      <b/>
      <sz val="12"/>
      <color rgb="FFFF0000"/>
      <name val="Arial"/>
      <family val="2"/>
    </font>
    <font>
      <b/>
      <i/>
      <sz val="12"/>
      <color rgb="FFFF0000"/>
      <name val="Arial"/>
      <family val="2"/>
    </font>
    <font>
      <b/>
      <i/>
      <u/>
      <sz val="12"/>
      <name val="Arial"/>
      <family val="2"/>
    </font>
    <font>
      <b/>
      <sz val="12"/>
      <color theme="0"/>
      <name val="Arial"/>
      <family val="2"/>
    </font>
    <font>
      <sz val="8"/>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39997558519241921"/>
        <bgColor indexed="64"/>
      </patternFill>
    </fill>
    <fill>
      <patternFill patternType="solid">
        <fgColor rgb="FFFF00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499984740745262"/>
        <bgColor indexed="64"/>
      </patternFill>
    </fill>
  </fills>
  <borders count="69">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bottom style="thin">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xf numFmtId="0" fontId="20" fillId="0" borderId="0"/>
    <xf numFmtId="44" fontId="1" fillId="0" borderId="0" applyFont="0" applyFill="0" applyBorder="0" applyAlignment="0" applyProtection="0"/>
  </cellStyleXfs>
  <cellXfs count="22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3" borderId="0" xfId="0" applyFont="1" applyFill="1" applyAlignment="1">
      <alignment horizontal="left" vertical="top"/>
    </xf>
    <xf numFmtId="0" fontId="5" fillId="3" borderId="0" xfId="0" applyFont="1" applyFill="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right" vertical="top"/>
    </xf>
    <xf numFmtId="0" fontId="10" fillId="0" borderId="0" xfId="0" applyFont="1" applyAlignment="1">
      <alignment horizontal="right" vertical="center"/>
    </xf>
    <xf numFmtId="0" fontId="10"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vertical="center"/>
    </xf>
    <xf numFmtId="0" fontId="10" fillId="0" borderId="0" xfId="0" applyFont="1"/>
    <xf numFmtId="0" fontId="5" fillId="0" borderId="0" xfId="0" applyFont="1" applyAlignment="1">
      <alignment horizontal="right" vertical="center"/>
    </xf>
    <xf numFmtId="0" fontId="5" fillId="0" borderId="22" xfId="0" applyFont="1" applyBorder="1" applyAlignment="1">
      <alignment horizontal="center" vertical="center" wrapText="1"/>
    </xf>
    <xf numFmtId="49" fontId="10" fillId="5" borderId="25" xfId="0" applyNumberFormat="1" applyFont="1" applyFill="1" applyBorder="1" applyAlignment="1">
      <alignment horizontal="center" vertical="top"/>
    </xf>
    <xf numFmtId="0" fontId="5" fillId="5" borderId="26" xfId="0" applyFont="1" applyFill="1" applyBorder="1" applyAlignment="1">
      <alignment horizontal="left" vertical="top"/>
    </xf>
    <xf numFmtId="168" fontId="5" fillId="5" borderId="26" xfId="0" applyNumberFormat="1" applyFont="1" applyFill="1" applyBorder="1" applyAlignment="1">
      <alignment horizontal="center" vertical="top"/>
    </xf>
    <xf numFmtId="169" fontId="5" fillId="5" borderId="26" xfId="0" applyNumberFormat="1" applyFont="1" applyFill="1" applyBorder="1" applyAlignment="1">
      <alignment horizontal="left" vertical="top"/>
    </xf>
    <xf numFmtId="0" fontId="5" fillId="5" borderId="27" xfId="0" applyFont="1" applyFill="1" applyBorder="1" applyAlignment="1">
      <alignment horizontal="left" vertical="top" wrapText="1"/>
    </xf>
    <xf numFmtId="4" fontId="5" fillId="5" borderId="28" xfId="0" applyNumberFormat="1" applyFont="1" applyFill="1" applyBorder="1" applyAlignment="1">
      <alignment horizontal="right" vertical="top"/>
    </xf>
    <xf numFmtId="0" fontId="5" fillId="5" borderId="29" xfId="0" applyFont="1" applyFill="1" applyBorder="1" applyAlignment="1">
      <alignment horizontal="center" vertical="top"/>
    </xf>
    <xf numFmtId="49" fontId="10" fillId="0" borderId="30" xfId="0" applyNumberFormat="1" applyFont="1" applyBorder="1" applyAlignment="1">
      <alignment horizontal="center" vertical="center"/>
    </xf>
    <xf numFmtId="0" fontId="10" fillId="0" borderId="31" xfId="0" applyFont="1" applyBorder="1" applyAlignment="1">
      <alignment vertical="center"/>
    </xf>
    <xf numFmtId="168" fontId="10" fillId="0" borderId="32" xfId="0" applyNumberFormat="1" applyFont="1" applyBorder="1" applyAlignment="1">
      <alignment horizontal="center" vertical="center"/>
    </xf>
    <xf numFmtId="10" fontId="10" fillId="4" borderId="31" xfId="2" applyNumberFormat="1" applyFont="1" applyFill="1" applyBorder="1" applyAlignment="1" applyProtection="1">
      <alignment horizontal="center" vertical="center" wrapText="1"/>
    </xf>
    <xf numFmtId="4" fontId="10" fillId="0" borderId="33" xfId="0" applyNumberFormat="1" applyFont="1" applyBorder="1" applyAlignment="1">
      <alignment vertical="center"/>
    </xf>
    <xf numFmtId="0" fontId="10" fillId="0" borderId="34" xfId="0" applyFont="1" applyBorder="1" applyAlignment="1">
      <alignment horizontal="center" vertical="center"/>
    </xf>
    <xf numFmtId="49" fontId="10" fillId="0" borderId="35" xfId="0" applyNumberFormat="1" applyFont="1" applyBorder="1" applyAlignment="1">
      <alignment horizontal="center" vertical="center"/>
    </xf>
    <xf numFmtId="0" fontId="10" fillId="0" borderId="32" xfId="0" applyFont="1" applyBorder="1" applyAlignment="1">
      <alignment vertical="center"/>
    </xf>
    <xf numFmtId="10" fontId="10" fillId="4" borderId="32" xfId="2" applyNumberFormat="1" applyFont="1" applyFill="1" applyBorder="1" applyAlignment="1" applyProtection="1">
      <alignment horizontal="center" vertical="center" wrapText="1"/>
    </xf>
    <xf numFmtId="10" fontId="10" fillId="4" borderId="22" xfId="2" applyNumberFormat="1" applyFont="1" applyFill="1" applyBorder="1" applyAlignment="1" applyProtection="1">
      <alignment horizontal="center" vertical="center" wrapText="1"/>
    </xf>
    <xf numFmtId="0" fontId="5" fillId="5" borderId="36" xfId="0" applyFont="1" applyFill="1" applyBorder="1" applyAlignment="1">
      <alignment horizontal="left" vertical="top" wrapText="1"/>
    </xf>
    <xf numFmtId="49" fontId="5" fillId="6" borderId="11" xfId="0" applyNumberFormat="1" applyFont="1" applyFill="1" applyBorder="1" applyAlignment="1">
      <alignment horizontal="left" vertical="center"/>
    </xf>
    <xf numFmtId="0" fontId="5" fillId="6" borderId="37" xfId="0" applyFont="1" applyFill="1" applyBorder="1" applyAlignment="1">
      <alignment vertical="center"/>
    </xf>
    <xf numFmtId="0" fontId="5" fillId="6" borderId="12" xfId="0" applyFont="1" applyFill="1" applyBorder="1" applyAlignment="1">
      <alignment horizontal="center" vertical="center"/>
    </xf>
    <xf numFmtId="49" fontId="10" fillId="5" borderId="40" xfId="0" applyNumberFormat="1" applyFont="1" applyFill="1" applyBorder="1" applyAlignment="1">
      <alignment horizontal="center" vertical="top"/>
    </xf>
    <xf numFmtId="0" fontId="5" fillId="5" borderId="41" xfId="0" applyFont="1" applyFill="1" applyBorder="1" applyAlignment="1">
      <alignment horizontal="left" vertical="top"/>
    </xf>
    <xf numFmtId="168" fontId="5" fillId="5" borderId="41" xfId="0" applyNumberFormat="1" applyFont="1" applyFill="1" applyBorder="1" applyAlignment="1">
      <alignment horizontal="center" vertical="top"/>
    </xf>
    <xf numFmtId="169" fontId="5" fillId="5" borderId="41" xfId="0" applyNumberFormat="1" applyFont="1" applyFill="1" applyBorder="1" applyAlignment="1">
      <alignment horizontal="left" vertical="top"/>
    </xf>
    <xf numFmtId="0" fontId="5" fillId="5" borderId="42" xfId="0" applyFont="1" applyFill="1" applyBorder="1" applyAlignment="1">
      <alignment horizontal="left" vertical="top" wrapText="1"/>
    </xf>
    <xf numFmtId="4" fontId="5" fillId="5" borderId="43" xfId="0" applyNumberFormat="1" applyFont="1" applyFill="1" applyBorder="1" applyAlignment="1">
      <alignment horizontal="right" vertical="top"/>
    </xf>
    <xf numFmtId="0" fontId="5" fillId="5" borderId="44" xfId="0" applyFont="1" applyFill="1" applyBorder="1" applyAlignment="1">
      <alignment horizontal="center" vertical="top"/>
    </xf>
    <xf numFmtId="0" fontId="15" fillId="0" borderId="0" xfId="0" applyFont="1" applyAlignment="1">
      <alignment vertical="center" wrapText="1"/>
    </xf>
    <xf numFmtId="0" fontId="15" fillId="0" borderId="46" xfId="0" applyFont="1" applyBorder="1" applyAlignment="1">
      <alignment horizontal="left" vertical="center" wrapText="1"/>
    </xf>
    <xf numFmtId="0" fontId="15" fillId="0" borderId="47" xfId="0" applyFont="1" applyBorder="1" applyAlignment="1">
      <alignment horizontal="left" vertical="center" wrapText="1"/>
    </xf>
    <xf numFmtId="0" fontId="5" fillId="5" borderId="49" xfId="0" applyFont="1" applyFill="1" applyBorder="1" applyAlignment="1">
      <alignment horizontal="left" vertical="top" wrapText="1"/>
    </xf>
    <xf numFmtId="9" fontId="5" fillId="6" borderId="38" xfId="0" applyNumberFormat="1" applyFont="1" applyFill="1" applyBorder="1" applyAlignment="1">
      <alignment horizontal="center" vertical="center"/>
    </xf>
    <xf numFmtId="0" fontId="5" fillId="6" borderId="37" xfId="0" applyFont="1" applyFill="1" applyBorder="1" applyAlignment="1">
      <alignment horizontal="center" vertical="center"/>
    </xf>
    <xf numFmtId="0" fontId="5" fillId="6" borderId="38" xfId="0" applyFont="1" applyFill="1" applyBorder="1" applyAlignment="1">
      <alignment horizontal="center" vertical="center"/>
    </xf>
    <xf numFmtId="4" fontId="5" fillId="6" borderId="37" xfId="0" applyNumberFormat="1" applyFont="1" applyFill="1" applyBorder="1" applyAlignment="1">
      <alignment vertical="center"/>
    </xf>
    <xf numFmtId="0" fontId="10" fillId="0" borderId="20" xfId="0" applyFont="1" applyBorder="1" applyAlignment="1">
      <alignment vertical="center"/>
    </xf>
    <xf numFmtId="0" fontId="5" fillId="0" borderId="21" xfId="0" applyFont="1" applyBorder="1" applyAlignment="1">
      <alignment vertical="center"/>
    </xf>
    <xf numFmtId="4" fontId="5" fillId="0" borderId="21" xfId="0" applyNumberFormat="1" applyFont="1" applyBorder="1" applyAlignment="1">
      <alignment vertical="center"/>
    </xf>
    <xf numFmtId="167" fontId="5" fillId="2" borderId="50" xfId="0" applyNumberFormat="1" applyFont="1" applyFill="1" applyBorder="1" applyAlignment="1" applyProtection="1">
      <alignment horizontal="right" vertical="center"/>
      <protection locked="0"/>
    </xf>
    <xf numFmtId="0" fontId="5" fillId="0" borderId="21" xfId="0" applyFont="1" applyBorder="1" applyAlignment="1">
      <alignment horizontal="center" vertical="center"/>
    </xf>
    <xf numFmtId="4" fontId="10" fillId="0" borderId="7" xfId="0" applyNumberFormat="1" applyFont="1" applyBorder="1" applyAlignment="1">
      <alignment vertical="center"/>
    </xf>
    <xf numFmtId="0" fontId="10" fillId="0" borderId="24" xfId="0" applyFont="1" applyBorder="1" applyAlignment="1">
      <alignment horizontal="center" vertical="center"/>
    </xf>
    <xf numFmtId="167" fontId="5" fillId="0" borderId="21" xfId="0" applyNumberFormat="1" applyFont="1" applyBorder="1" applyAlignment="1">
      <alignment horizontal="right" vertical="center"/>
    </xf>
    <xf numFmtId="49" fontId="5" fillId="6" borderId="52" xfId="0" applyNumberFormat="1" applyFont="1" applyFill="1" applyBorder="1" applyAlignment="1">
      <alignment horizontal="left" vertical="center"/>
    </xf>
    <xf numFmtId="0" fontId="5" fillId="6" borderId="53" xfId="0" applyFont="1" applyFill="1" applyBorder="1" applyAlignment="1">
      <alignment vertical="center"/>
    </xf>
    <xf numFmtId="9" fontId="5" fillId="6" borderId="54" xfId="0" applyNumberFormat="1" applyFont="1" applyFill="1" applyBorder="1" applyAlignment="1">
      <alignment horizontal="center" vertical="center"/>
    </xf>
    <xf numFmtId="0" fontId="5" fillId="6" borderId="54" xfId="0" applyFont="1" applyFill="1" applyBorder="1" applyAlignment="1">
      <alignment horizontal="center" vertical="center"/>
    </xf>
    <xf numFmtId="4" fontId="5" fillId="6" borderId="55" xfId="0" applyNumberFormat="1" applyFont="1" applyFill="1" applyBorder="1" applyAlignment="1">
      <alignment vertical="center"/>
    </xf>
    <xf numFmtId="0" fontId="5" fillId="6" borderId="56" xfId="0" applyFont="1" applyFill="1" applyBorder="1" applyAlignment="1">
      <alignment horizontal="center" vertical="center"/>
    </xf>
    <xf numFmtId="49" fontId="5" fillId="0" borderId="0" xfId="0" applyNumberFormat="1" applyFont="1" applyAlignment="1">
      <alignment horizontal="left" vertical="center"/>
    </xf>
    <xf numFmtId="9" fontId="5" fillId="0" borderId="0" xfId="0" applyNumberFormat="1" applyFont="1" applyAlignment="1">
      <alignment horizontal="center" vertical="center"/>
    </xf>
    <xf numFmtId="4" fontId="5" fillId="0" borderId="0" xfId="0" applyNumberFormat="1" applyFont="1" applyAlignment="1">
      <alignment vertical="center"/>
    </xf>
    <xf numFmtId="0" fontId="5" fillId="7" borderId="12" xfId="0" applyFont="1" applyFill="1" applyBorder="1" applyAlignment="1">
      <alignment horizontal="center" vertical="center"/>
    </xf>
    <xf numFmtId="167" fontId="10" fillId="0" borderId="50" xfId="0" applyNumberFormat="1" applyFont="1" applyBorder="1" applyAlignment="1">
      <alignment horizontal="right" vertical="center"/>
    </xf>
    <xf numFmtId="4" fontId="10" fillId="0" borderId="7" xfId="0" applyNumberFormat="1" applyFont="1" applyBorder="1" applyAlignment="1">
      <alignment horizontal="center" vertical="center"/>
    </xf>
    <xf numFmtId="49" fontId="10" fillId="0" borderId="58" xfId="0" applyNumberFormat="1" applyFont="1" applyBorder="1" applyAlignment="1">
      <alignment horizontal="left" vertical="center"/>
    </xf>
    <xf numFmtId="49" fontId="10" fillId="0" borderId="60" xfId="0" applyNumberFormat="1" applyFont="1" applyBorder="1" applyAlignment="1">
      <alignment horizontal="left" vertical="center"/>
    </xf>
    <xf numFmtId="49" fontId="10" fillId="0" borderId="62" xfId="0" applyNumberFormat="1" applyFont="1" applyBorder="1" applyAlignment="1">
      <alignment horizontal="left" vertical="center"/>
    </xf>
    <xf numFmtId="49" fontId="5" fillId="0" borderId="11" xfId="0" applyNumberFormat="1" applyFont="1" applyBorder="1" applyAlignment="1">
      <alignment horizontal="left" vertical="center"/>
    </xf>
    <xf numFmtId="167" fontId="5" fillId="2" borderId="63" xfId="0" applyNumberFormat="1" applyFont="1" applyFill="1" applyBorder="1" applyAlignment="1" applyProtection="1">
      <alignment horizontal="center" vertical="center"/>
      <protection locked="0"/>
    </xf>
    <xf numFmtId="0" fontId="9" fillId="0" borderId="0" xfId="3" applyFont="1"/>
    <xf numFmtId="0" fontId="6" fillId="0" borderId="0" xfId="3" applyFont="1"/>
    <xf numFmtId="0" fontId="6" fillId="0" borderId="0" xfId="3" applyFont="1" applyAlignment="1">
      <alignment horizontal="right"/>
    </xf>
    <xf numFmtId="0" fontId="18" fillId="0" borderId="0" xfId="3" applyFont="1"/>
    <xf numFmtId="0" fontId="19" fillId="0" borderId="0" xfId="3" applyFont="1"/>
    <xf numFmtId="0" fontId="19" fillId="0" borderId="0" xfId="3" applyFont="1" applyAlignment="1">
      <alignment horizontal="right"/>
    </xf>
    <xf numFmtId="3" fontId="18" fillId="9" borderId="9" xfId="4" applyNumberFormat="1" applyFont="1" applyFill="1" applyBorder="1" applyAlignment="1">
      <alignment horizontal="left" vertical="center"/>
    </xf>
    <xf numFmtId="3" fontId="18" fillId="9" borderId="26" xfId="4" applyNumberFormat="1" applyFont="1" applyFill="1" applyBorder="1" applyAlignment="1">
      <alignment horizontal="center" vertical="center" wrapText="1"/>
    </xf>
    <xf numFmtId="3" fontId="18" fillId="9" borderId="9" xfId="4" applyNumberFormat="1" applyFont="1" applyFill="1" applyBorder="1" applyAlignment="1">
      <alignment horizontal="center" vertical="center" wrapText="1"/>
    </xf>
    <xf numFmtId="3" fontId="18" fillId="9" borderId="64" xfId="4" applyNumberFormat="1" applyFont="1" applyFill="1" applyBorder="1" applyAlignment="1">
      <alignment horizontal="center" vertical="center" wrapText="1"/>
    </xf>
    <xf numFmtId="3" fontId="18" fillId="0" borderId="9" xfId="4" applyNumberFormat="1" applyFont="1" applyBorder="1" applyAlignment="1">
      <alignment horizontal="left" vertical="center"/>
    </xf>
    <xf numFmtId="3" fontId="18" fillId="0" borderId="26" xfId="4" applyNumberFormat="1" applyFont="1" applyBorder="1" applyAlignment="1">
      <alignment vertical="center"/>
    </xf>
    <xf numFmtId="3" fontId="19" fillId="0" borderId="9" xfId="4" applyNumberFormat="1" applyFont="1" applyBorder="1" applyAlignment="1">
      <alignment horizontal="right" vertical="center"/>
    </xf>
    <xf numFmtId="3" fontId="19" fillId="0" borderId="64" xfId="4" applyNumberFormat="1" applyFont="1" applyBorder="1" applyAlignment="1">
      <alignment horizontal="right" vertical="center" indent="1"/>
    </xf>
    <xf numFmtId="3" fontId="18" fillId="0" borderId="4" xfId="4" applyNumberFormat="1" applyFont="1" applyBorder="1" applyAlignment="1">
      <alignment horizontal="left" vertical="center"/>
    </xf>
    <xf numFmtId="3" fontId="18" fillId="0" borderId="0" xfId="4" applyNumberFormat="1" applyFont="1" applyAlignment="1">
      <alignment vertical="center"/>
    </xf>
    <xf numFmtId="3" fontId="18" fillId="0" borderId="1" xfId="4" applyNumberFormat="1" applyFont="1" applyBorder="1" applyAlignment="1">
      <alignment horizontal="right" vertical="center"/>
    </xf>
    <xf numFmtId="3" fontId="19" fillId="0" borderId="59" xfId="4" applyNumberFormat="1" applyFont="1" applyBorder="1" applyAlignment="1">
      <alignment horizontal="right" vertical="center" indent="1"/>
    </xf>
    <xf numFmtId="3" fontId="18" fillId="0" borderId="1" xfId="4" applyNumberFormat="1" applyFont="1" applyBorder="1" applyAlignment="1">
      <alignment horizontal="left" vertical="center"/>
    </xf>
    <xf numFmtId="3" fontId="18" fillId="0" borderId="2" xfId="4" applyNumberFormat="1" applyFont="1" applyBorder="1" applyAlignment="1">
      <alignment vertical="center"/>
    </xf>
    <xf numFmtId="3" fontId="21" fillId="0" borderId="59" xfId="4" applyNumberFormat="1" applyFont="1" applyBorder="1" applyAlignment="1">
      <alignment horizontal="right" vertical="center" indent="1"/>
    </xf>
    <xf numFmtId="3" fontId="19" fillId="0" borderId="4" xfId="4" applyNumberFormat="1" applyFont="1" applyBorder="1" applyAlignment="1">
      <alignment horizontal="left" vertical="center" indent="1"/>
    </xf>
    <xf numFmtId="3" fontId="19" fillId="0" borderId="5" xfId="4" applyNumberFormat="1" applyFont="1" applyBorder="1" applyAlignment="1">
      <alignment horizontal="left" vertical="center" indent="1"/>
    </xf>
    <xf numFmtId="3" fontId="19" fillId="0" borderId="65" xfId="4" applyNumberFormat="1" applyFont="1" applyBorder="1" applyAlignment="1">
      <alignment horizontal="right" vertical="center"/>
    </xf>
    <xf numFmtId="3" fontId="19" fillId="0" borderId="5" xfId="4" applyNumberFormat="1" applyFont="1" applyBorder="1" applyAlignment="1">
      <alignment horizontal="right" vertical="center"/>
    </xf>
    <xf numFmtId="3" fontId="19" fillId="0" borderId="5" xfId="4" applyNumberFormat="1" applyFont="1" applyBorder="1" applyAlignment="1">
      <alignment horizontal="right" vertical="center" wrapText="1" indent="1"/>
    </xf>
    <xf numFmtId="3" fontId="19" fillId="0" borderId="5" xfId="4" applyNumberFormat="1" applyFont="1" applyBorder="1" applyAlignment="1">
      <alignment horizontal="center" vertical="center" wrapText="1"/>
    </xf>
    <xf numFmtId="3" fontId="18" fillId="0" borderId="9" xfId="4" applyNumberFormat="1" applyFont="1" applyBorder="1" applyAlignment="1">
      <alignment horizontal="right" vertical="center"/>
    </xf>
    <xf numFmtId="3" fontId="18" fillId="0" borderId="64" xfId="4" applyNumberFormat="1" applyFont="1" applyBorder="1" applyAlignment="1">
      <alignment horizontal="right" vertical="center" indent="1"/>
    </xf>
    <xf numFmtId="0" fontId="0" fillId="0" borderId="0" xfId="0" applyFont="1"/>
    <xf numFmtId="0" fontId="3" fillId="0" borderId="0" xfId="0" applyFont="1" applyAlignment="1">
      <alignment vertical="top"/>
    </xf>
    <xf numFmtId="3" fontId="0" fillId="0" borderId="0" xfId="0" applyNumberFormat="1"/>
    <xf numFmtId="4" fontId="10" fillId="0" borderId="0" xfId="0" applyNumberFormat="1" applyFont="1" applyAlignment="1">
      <alignment horizontal="center" vertical="center"/>
    </xf>
    <xf numFmtId="0" fontId="15" fillId="0" borderId="0" xfId="0" applyFont="1" applyFill="1" applyAlignment="1">
      <alignment vertical="center" wrapText="1"/>
    </xf>
    <xf numFmtId="0" fontId="15" fillId="0" borderId="0" xfId="0" quotePrefix="1" applyFont="1" applyFill="1" applyAlignment="1">
      <alignment vertical="center" wrapText="1"/>
    </xf>
    <xf numFmtId="49" fontId="14" fillId="0" borderId="48" xfId="0" applyNumberFormat="1" applyFont="1" applyBorder="1" applyAlignment="1">
      <alignment horizontal="center" vertical="center"/>
    </xf>
    <xf numFmtId="49" fontId="14" fillId="0" borderId="32" xfId="0" applyNumberFormat="1" applyFont="1" applyBorder="1" applyAlignment="1">
      <alignment horizontal="center" vertical="center"/>
    </xf>
    <xf numFmtId="4" fontId="14" fillId="2" borderId="33" xfId="0" applyNumberFormat="1" applyFont="1" applyFill="1" applyBorder="1" applyAlignment="1" applyProtection="1">
      <alignment vertical="center"/>
      <protection locked="0"/>
    </xf>
    <xf numFmtId="0" fontId="14" fillId="0" borderId="34" xfId="0" applyFont="1" applyBorder="1" applyAlignment="1">
      <alignment horizontal="center" vertical="center"/>
    </xf>
    <xf numFmtId="0" fontId="5" fillId="5" borderId="12" xfId="0" applyFont="1" applyFill="1" applyBorder="1" applyAlignment="1">
      <alignment horizontal="center" vertical="center"/>
    </xf>
    <xf numFmtId="0" fontId="9" fillId="10" borderId="0" xfId="0" applyFont="1" applyFill="1" applyAlignment="1">
      <alignment horizontal="left" vertical="top"/>
    </xf>
    <xf numFmtId="0" fontId="5" fillId="10" borderId="0" xfId="0" applyFont="1" applyFill="1" applyAlignment="1">
      <alignment horizontal="left" vertical="top"/>
    </xf>
    <xf numFmtId="49" fontId="5" fillId="5" borderId="57" xfId="0" applyNumberFormat="1" applyFont="1" applyFill="1" applyBorder="1" applyAlignment="1">
      <alignment vertical="top" wrapText="1"/>
    </xf>
    <xf numFmtId="49" fontId="5" fillId="5" borderId="57" xfId="0" applyNumberFormat="1" applyFont="1" applyFill="1" applyBorder="1" applyAlignment="1">
      <alignment horizontal="center" vertical="top" wrapText="1"/>
    </xf>
    <xf numFmtId="49" fontId="5" fillId="5" borderId="37" xfId="0" applyNumberFormat="1" applyFont="1" applyFill="1" applyBorder="1" applyAlignment="1">
      <alignment vertical="center" wrapText="1"/>
    </xf>
    <xf numFmtId="49" fontId="5" fillId="5" borderId="57" xfId="0" applyNumberFormat="1" applyFont="1" applyFill="1" applyBorder="1" applyAlignment="1">
      <alignment horizontal="center" vertical="center" wrapText="1"/>
    </xf>
    <xf numFmtId="49" fontId="5" fillId="11" borderId="57" xfId="0" applyNumberFormat="1" applyFont="1" applyFill="1" applyBorder="1" applyAlignment="1">
      <alignment horizontal="center" vertical="center" wrapText="1"/>
    </xf>
    <xf numFmtId="0" fontId="5" fillId="11" borderId="12" xfId="0" applyFont="1" applyFill="1" applyBorder="1" applyAlignment="1">
      <alignment horizontal="center" vertical="center"/>
    </xf>
    <xf numFmtId="49" fontId="5" fillId="11" borderId="11" xfId="0" applyNumberFormat="1" applyFont="1" applyFill="1" applyBorder="1" applyAlignment="1">
      <alignment horizontal="left" vertical="center"/>
    </xf>
    <xf numFmtId="49" fontId="5" fillId="11" borderId="51" xfId="0" applyNumberFormat="1" applyFont="1" applyFill="1" applyBorder="1" applyAlignment="1">
      <alignment horizontal="left" vertical="center"/>
    </xf>
    <xf numFmtId="44" fontId="5" fillId="11" borderId="37" xfId="5" applyFont="1" applyFill="1" applyBorder="1" applyAlignment="1">
      <alignment horizontal="center" vertical="center"/>
    </xf>
    <xf numFmtId="49" fontId="25" fillId="12" borderId="25" xfId="0" applyNumberFormat="1" applyFont="1" applyFill="1" applyBorder="1" applyAlignment="1">
      <alignment horizontal="center" vertical="top"/>
    </xf>
    <xf numFmtId="0" fontId="25" fillId="12" borderId="26" xfId="0" applyFont="1" applyFill="1" applyBorder="1" applyAlignment="1">
      <alignment horizontal="left" vertical="top"/>
    </xf>
    <xf numFmtId="168" fontId="25" fillId="12" borderId="26" xfId="0" applyNumberFormat="1" applyFont="1" applyFill="1" applyBorder="1" applyAlignment="1">
      <alignment horizontal="center" vertical="top"/>
    </xf>
    <xf numFmtId="169" fontId="25" fillId="12" borderId="26" xfId="0" applyNumberFormat="1" applyFont="1" applyFill="1" applyBorder="1" applyAlignment="1">
      <alignment horizontal="left" vertical="top"/>
    </xf>
    <xf numFmtId="0" fontId="25" fillId="12" borderId="27" xfId="0" applyFont="1" applyFill="1" applyBorder="1" applyAlignment="1">
      <alignment horizontal="left" vertical="top" wrapText="1"/>
    </xf>
    <xf numFmtId="4" fontId="25" fillId="12" borderId="28" xfId="0" applyNumberFormat="1" applyFont="1" applyFill="1" applyBorder="1" applyAlignment="1">
      <alignment horizontal="right" vertical="top"/>
    </xf>
    <xf numFmtId="0" fontId="25" fillId="12" borderId="29" xfId="0" applyFont="1" applyFill="1" applyBorder="1" applyAlignment="1">
      <alignment horizontal="center" vertical="top"/>
    </xf>
    <xf numFmtId="0" fontId="5" fillId="11" borderId="37" xfId="0" applyFont="1" applyFill="1" applyBorder="1" applyAlignment="1">
      <alignment vertical="center"/>
    </xf>
    <xf numFmtId="168" fontId="5" fillId="11" borderId="38" xfId="0" applyNumberFormat="1" applyFont="1" applyFill="1" applyBorder="1" applyAlignment="1">
      <alignment horizontal="center" vertical="center"/>
    </xf>
    <xf numFmtId="169" fontId="5" fillId="11" borderId="38" xfId="0" applyNumberFormat="1" applyFont="1" applyFill="1" applyBorder="1" applyAlignment="1">
      <alignment horizontal="center" vertical="center"/>
    </xf>
    <xf numFmtId="0" fontId="5" fillId="11" borderId="38" xfId="0" applyFont="1" applyFill="1" applyBorder="1" applyAlignment="1">
      <alignment horizontal="center" vertical="center" wrapText="1"/>
    </xf>
    <xf numFmtId="4" fontId="5" fillId="11" borderId="39" xfId="0" applyNumberFormat="1" applyFont="1" applyFill="1" applyBorder="1" applyAlignment="1">
      <alignment vertical="center"/>
    </xf>
    <xf numFmtId="9" fontId="5" fillId="11" borderId="38" xfId="0" applyNumberFormat="1" applyFont="1" applyFill="1" applyBorder="1" applyAlignment="1">
      <alignment horizontal="center" vertical="center"/>
    </xf>
    <xf numFmtId="0" fontId="5" fillId="11" borderId="37" xfId="0" applyFont="1" applyFill="1" applyBorder="1" applyAlignment="1">
      <alignment horizontal="center" vertical="center"/>
    </xf>
    <xf numFmtId="0" fontId="5" fillId="11" borderId="38" xfId="0" applyFont="1" applyFill="1" applyBorder="1" applyAlignment="1">
      <alignment horizontal="center" vertical="center"/>
    </xf>
    <xf numFmtId="4" fontId="5" fillId="11" borderId="37" xfId="0" applyNumberFormat="1" applyFont="1" applyFill="1" applyBorder="1" applyAlignment="1">
      <alignment vertical="center"/>
    </xf>
    <xf numFmtId="49" fontId="5" fillId="7" borderId="11" xfId="0" applyNumberFormat="1" applyFont="1" applyFill="1" applyBorder="1" applyAlignment="1">
      <alignment horizontal="left" vertical="center"/>
    </xf>
    <xf numFmtId="0" fontId="5" fillId="7" borderId="37" xfId="0" applyFont="1" applyFill="1" applyBorder="1" applyAlignment="1">
      <alignment vertical="center"/>
    </xf>
    <xf numFmtId="9" fontId="5" fillId="7" borderId="38" xfId="0" applyNumberFormat="1" applyFont="1" applyFill="1" applyBorder="1" applyAlignment="1">
      <alignment horizontal="center" vertical="center"/>
    </xf>
    <xf numFmtId="0" fontId="5" fillId="7" borderId="37" xfId="0" applyFont="1" applyFill="1" applyBorder="1" applyAlignment="1">
      <alignment horizontal="center" vertical="center"/>
    </xf>
    <xf numFmtId="0" fontId="5" fillId="7" borderId="38" xfId="0" applyFont="1" applyFill="1" applyBorder="1" applyAlignment="1">
      <alignment horizontal="center" vertical="center"/>
    </xf>
    <xf numFmtId="4" fontId="5" fillId="7" borderId="37" xfId="0" applyNumberFormat="1" applyFont="1" applyFill="1" applyBorder="1" applyAlignment="1">
      <alignment vertical="center"/>
    </xf>
    <xf numFmtId="170" fontId="5" fillId="2" borderId="59" xfId="5" applyNumberFormat="1" applyFont="1" applyFill="1" applyBorder="1" applyAlignment="1" applyProtection="1">
      <alignment horizontal="center" vertical="center"/>
      <protection locked="0"/>
    </xf>
    <xf numFmtId="170" fontId="5" fillId="2" borderId="61" xfId="5" applyNumberFormat="1" applyFont="1" applyFill="1" applyBorder="1" applyAlignment="1" applyProtection="1">
      <alignment horizontal="center" vertical="center"/>
      <protection locked="0"/>
    </xf>
    <xf numFmtId="170" fontId="5" fillId="0" borderId="63" xfId="5" applyNumberFormat="1" applyFont="1" applyBorder="1" applyAlignment="1">
      <alignment horizontal="center" vertical="center"/>
    </xf>
    <xf numFmtId="0" fontId="14" fillId="0" borderId="45" xfId="0" applyNumberFormat="1" applyFont="1" applyBorder="1" applyAlignment="1">
      <alignment horizontal="center" vertical="center"/>
    </xf>
    <xf numFmtId="170" fontId="5" fillId="0" borderId="0" xfId="5" applyNumberFormat="1" applyFont="1" applyAlignment="1">
      <alignment vertical="center"/>
    </xf>
    <xf numFmtId="170" fontId="5" fillId="7" borderId="57" xfId="5" applyNumberFormat="1" applyFont="1" applyFill="1" applyBorder="1" applyAlignment="1">
      <alignment horizontal="center" vertical="center" wrapText="1"/>
    </xf>
    <xf numFmtId="170" fontId="10" fillId="0" borderId="42" xfId="1" applyNumberFormat="1" applyFont="1" applyBorder="1" applyAlignment="1" applyProtection="1">
      <alignment vertical="center"/>
    </xf>
    <xf numFmtId="0" fontId="5" fillId="0" borderId="0" xfId="0" applyFont="1" applyAlignment="1" applyProtection="1">
      <alignment vertical="center"/>
    </xf>
    <xf numFmtId="0" fontId="10" fillId="0" borderId="0" xfId="0" applyFont="1" applyAlignment="1" applyProtection="1">
      <alignment vertical="center"/>
    </xf>
    <xf numFmtId="0" fontId="5" fillId="0" borderId="0" xfId="0" applyFont="1" applyAlignment="1" applyProtection="1">
      <alignment horizontal="left" vertical="center"/>
    </xf>
    <xf numFmtId="0" fontId="10" fillId="0" borderId="0" xfId="0" applyFont="1" applyFill="1" applyAlignment="1" applyProtection="1">
      <alignment horizontal="center" vertical="center"/>
    </xf>
    <xf numFmtId="9" fontId="10" fillId="0" borderId="0" xfId="2" applyFont="1" applyFill="1" applyAlignment="1" applyProtection="1">
      <alignment horizontal="center" vertical="center"/>
    </xf>
    <xf numFmtId="0" fontId="10" fillId="0" borderId="0" xfId="0" applyFont="1" applyAlignment="1" applyProtection="1">
      <alignment horizontal="right" vertical="center"/>
    </xf>
    <xf numFmtId="164" fontId="11" fillId="0" borderId="0" xfId="0" applyNumberFormat="1" applyFont="1" applyAlignment="1" applyProtection="1">
      <alignment horizontal="center"/>
    </xf>
    <xf numFmtId="0" fontId="10" fillId="0" borderId="0" xfId="0" applyFont="1" applyAlignment="1" applyProtection="1">
      <alignment horizontal="center" vertical="center"/>
    </xf>
    <xf numFmtId="165" fontId="10" fillId="0" borderId="0" xfId="0" applyNumberFormat="1" applyFont="1" applyAlignment="1" applyProtection="1">
      <alignment vertical="center"/>
    </xf>
    <xf numFmtId="164" fontId="10" fillId="0" borderId="9" xfId="0" applyNumberFormat="1" applyFont="1" applyBorder="1" applyAlignment="1" applyProtection="1">
      <alignment vertical="center"/>
    </xf>
    <xf numFmtId="0" fontId="10" fillId="0" borderId="10" xfId="0" applyFont="1" applyBorder="1" applyAlignment="1" applyProtection="1">
      <alignment horizontal="center" vertical="center"/>
    </xf>
    <xf numFmtId="166" fontId="10" fillId="0" borderId="0" xfId="0" applyNumberFormat="1" applyFont="1" applyAlignment="1" applyProtection="1">
      <alignment horizontal="left" vertical="center"/>
    </xf>
    <xf numFmtId="164" fontId="10" fillId="0" borderId="0" xfId="0" applyNumberFormat="1" applyFont="1" applyAlignment="1" applyProtection="1">
      <alignment vertical="center"/>
    </xf>
    <xf numFmtId="0" fontId="5" fillId="0" borderId="0" xfId="0" applyFont="1" applyAlignment="1" applyProtection="1">
      <alignment horizontal="center" vertical="center"/>
    </xf>
    <xf numFmtId="165" fontId="5" fillId="0" borderId="0" xfId="0" applyNumberFormat="1" applyFont="1" applyAlignment="1" applyProtection="1">
      <alignment horizontal="right" vertical="center"/>
    </xf>
    <xf numFmtId="164" fontId="10" fillId="0" borderId="11" xfId="0" applyNumberFormat="1" applyFont="1" applyBorder="1" applyAlignment="1" applyProtection="1">
      <alignment vertical="center"/>
    </xf>
    <xf numFmtId="0" fontId="5" fillId="0" borderId="12" xfId="0" applyFont="1" applyBorder="1" applyAlignment="1" applyProtection="1">
      <alignment horizontal="center" vertical="center"/>
    </xf>
    <xf numFmtId="0" fontId="12" fillId="0" borderId="0" xfId="0" applyFont="1" applyAlignment="1" applyProtection="1">
      <alignment vertical="center"/>
    </xf>
    <xf numFmtId="0" fontId="13" fillId="0" borderId="0" xfId="0" applyFont="1" applyAlignment="1" applyProtection="1">
      <alignment vertical="center"/>
    </xf>
    <xf numFmtId="9" fontId="10" fillId="4" borderId="0" xfId="0" applyNumberFormat="1" applyFont="1" applyFill="1" applyAlignment="1" applyProtection="1">
      <alignment vertical="center"/>
    </xf>
    <xf numFmtId="4" fontId="10" fillId="0" borderId="13" xfId="0" applyNumberFormat="1" applyFont="1" applyFill="1" applyBorder="1" applyAlignment="1" applyProtection="1">
      <alignment vertical="center"/>
    </xf>
    <xf numFmtId="0" fontId="10" fillId="0" borderId="14" xfId="0" applyFont="1" applyBorder="1" applyAlignment="1" applyProtection="1">
      <alignment horizontal="center" vertical="center"/>
    </xf>
    <xf numFmtId="0" fontId="5" fillId="0" borderId="0" xfId="0" applyFont="1" applyAlignment="1" applyProtection="1">
      <alignment horizontal="right" vertical="center"/>
    </xf>
    <xf numFmtId="4" fontId="5" fillId="0" borderId="11" xfId="0" applyNumberFormat="1" applyFont="1" applyBorder="1" applyAlignment="1" applyProtection="1">
      <alignment horizontal="right" vertical="center"/>
    </xf>
    <xf numFmtId="165" fontId="5" fillId="0" borderId="0" xfId="0" applyNumberFormat="1" applyFont="1" applyAlignment="1" applyProtection="1">
      <alignment horizontal="center" vertical="center"/>
    </xf>
    <xf numFmtId="4" fontId="5" fillId="5" borderId="28" xfId="0" applyNumberFormat="1" applyFont="1" applyFill="1" applyBorder="1" applyAlignment="1" applyProtection="1">
      <alignment horizontal="right" vertical="top"/>
      <protection locked="0"/>
    </xf>
    <xf numFmtId="0" fontId="3" fillId="0" borderId="0" xfId="0" applyFont="1" applyAlignment="1">
      <alignment horizontal="left" vertical="top" wrapText="1"/>
    </xf>
    <xf numFmtId="0" fontId="24" fillId="11" borderId="11" xfId="0" applyFont="1" applyFill="1" applyBorder="1" applyAlignment="1">
      <alignment horizontal="left" vertical="top" wrapText="1"/>
    </xf>
    <xf numFmtId="0" fontId="10" fillId="11" borderId="37" xfId="0" applyFont="1" applyFill="1" applyBorder="1" applyAlignment="1">
      <alignment horizontal="left" vertical="top"/>
    </xf>
    <xf numFmtId="49" fontId="5" fillId="11" borderId="11" xfId="0" applyNumberFormat="1" applyFont="1" applyFill="1" applyBorder="1" applyAlignment="1">
      <alignment horizontal="left" vertical="top" wrapText="1"/>
    </xf>
    <xf numFmtId="49" fontId="5" fillId="11" borderId="37" xfId="0" applyNumberFormat="1" applyFont="1" applyFill="1" applyBorder="1" applyAlignment="1">
      <alignment horizontal="left" vertical="top" wrapText="1"/>
    </xf>
    <xf numFmtId="49" fontId="5" fillId="6" borderId="11" xfId="0" applyNumberFormat="1" applyFont="1" applyFill="1" applyBorder="1" applyAlignment="1">
      <alignment horizontal="left" vertical="top" wrapText="1"/>
    </xf>
    <xf numFmtId="49" fontId="5" fillId="6" borderId="37" xfId="0" applyNumberFormat="1" applyFont="1" applyFill="1" applyBorder="1" applyAlignment="1">
      <alignment horizontal="left" vertical="top" wrapText="1"/>
    </xf>
    <xf numFmtId="49" fontId="5" fillId="5" borderId="11" xfId="0" applyNumberFormat="1" applyFont="1" applyFill="1" applyBorder="1" applyAlignment="1">
      <alignment horizontal="left" vertical="top" wrapText="1"/>
    </xf>
    <xf numFmtId="49" fontId="5" fillId="5" borderId="37" xfId="0" applyNumberFormat="1" applyFont="1" applyFill="1" applyBorder="1" applyAlignment="1">
      <alignment horizontal="left" vertical="top" wrapText="1"/>
    </xf>
    <xf numFmtId="0" fontId="10" fillId="8" borderId="68" xfId="0" quotePrefix="1" applyFont="1" applyFill="1" applyBorder="1" applyAlignment="1">
      <alignment horizontal="left" vertical="center"/>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54" xfId="0" applyFont="1" applyBorder="1" applyAlignment="1">
      <alignment horizontal="center" vertical="center" wrapText="1"/>
    </xf>
    <xf numFmtId="0" fontId="7" fillId="2" borderId="1"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9" fillId="0" borderId="0" xfId="0" applyFont="1" applyAlignment="1" applyProtection="1">
      <alignment horizontal="center" vertical="center"/>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10"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9" fillId="0" borderId="0" xfId="0" applyFont="1" applyAlignment="1">
      <alignment horizontal="left" vertical="top" wrapText="1"/>
    </xf>
    <xf numFmtId="0" fontId="9" fillId="0" borderId="0" xfId="0" applyFont="1" applyAlignment="1">
      <alignment horizontal="left" vertical="top"/>
    </xf>
  </cellXfs>
  <cellStyles count="6">
    <cellStyle name="Komma" xfId="1" builtinId="3"/>
    <cellStyle name="Prozent" xfId="2" builtinId="5"/>
    <cellStyle name="Standard" xfId="0" builtinId="0"/>
    <cellStyle name="Standard 10" xfId="3" xr:uid="{8AE7C73C-8DE1-4934-BF68-F42A87329DB0}"/>
    <cellStyle name="Standard_IKOS" xfId="4" xr:uid="{6F3BAFFD-2D9D-460F-B759-3B8E775C7ED2}"/>
    <cellStyle name="Währung"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230910</xdr:colOff>
      <xdr:row>0</xdr:row>
      <xdr:rowOff>300182</xdr:rowOff>
    </xdr:from>
    <xdr:to>
      <xdr:col>7</xdr:col>
      <xdr:colOff>1019629</xdr:colOff>
      <xdr:row>0</xdr:row>
      <xdr:rowOff>819726</xdr:rowOff>
    </xdr:to>
    <xdr:pic>
      <xdr:nvPicPr>
        <xdr:cNvPr id="2" name="Grafik 1">
          <a:extLst>
            <a:ext uri="{FF2B5EF4-FFF2-40B4-BE49-F238E27FC236}">
              <a16:creationId xmlns:a16="http://schemas.microsoft.com/office/drawing/2014/main" id="{169BECD8-418C-4D55-807D-3885D31A8F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728" y="300182"/>
          <a:ext cx="2151083" cy="5195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4264588</xdr:colOff>
      <xdr:row>0</xdr:row>
      <xdr:rowOff>119042</xdr:rowOff>
    </xdr:from>
    <xdr:ext cx="5769429" cy="374141"/>
    <xdr:sp macro="" textlink="">
      <xdr:nvSpPr>
        <xdr:cNvPr id="2" name="Textfeld 1">
          <a:extLst>
            <a:ext uri="{FF2B5EF4-FFF2-40B4-BE49-F238E27FC236}">
              <a16:creationId xmlns:a16="http://schemas.microsoft.com/office/drawing/2014/main" id="{7C1F4E17-A97D-40AF-8753-127B8EE1BA48}"/>
            </a:ext>
          </a:extLst>
        </xdr:cNvPr>
        <xdr:cNvSpPr txBox="1"/>
      </xdr:nvSpPr>
      <xdr:spPr>
        <a:xfrm>
          <a:off x="5083738" y="119042"/>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5</xdr:col>
      <xdr:colOff>1342738</xdr:colOff>
      <xdr:row>2</xdr:row>
      <xdr:rowOff>161636</xdr:rowOff>
    </xdr:from>
    <xdr:to>
      <xdr:col>7</xdr:col>
      <xdr:colOff>698171</xdr:colOff>
      <xdr:row>2</xdr:row>
      <xdr:rowOff>687241</xdr:rowOff>
    </xdr:to>
    <xdr:pic>
      <xdr:nvPicPr>
        <xdr:cNvPr id="3" name="Grafik 2">
          <a:extLst>
            <a:ext uri="{FF2B5EF4-FFF2-40B4-BE49-F238E27FC236}">
              <a16:creationId xmlns:a16="http://schemas.microsoft.com/office/drawing/2014/main" id="{02B85866-7E19-4CFF-AC7B-646433BFF3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2829" y="738909"/>
          <a:ext cx="1769876" cy="52560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28610-69C3-4BD7-8FF9-F036E7407B7B}">
  <sheetPr>
    <pageSetUpPr fitToPage="1"/>
  </sheetPr>
  <dimension ref="B1:H77"/>
  <sheetViews>
    <sheetView zoomScale="70" zoomScaleNormal="70" workbookViewId="0">
      <selection activeCell="C34" sqref="C34"/>
    </sheetView>
  </sheetViews>
  <sheetFormatPr baseColWidth="10" defaultRowHeight="15" x14ac:dyDescent="0.25"/>
  <cols>
    <col min="1" max="1" width="3.42578125" customWidth="1"/>
    <col min="3" max="3" width="93" customWidth="1"/>
    <col min="4" max="4" width="14.42578125" bestFit="1" customWidth="1"/>
    <col min="6" max="6" width="12" bestFit="1" customWidth="1"/>
    <col min="7" max="7" width="19.42578125" customWidth="1"/>
    <col min="8" max="8" width="17.140625" bestFit="1" customWidth="1"/>
  </cols>
  <sheetData>
    <row r="1" spans="2:8" ht="78.95" customHeight="1" x14ac:dyDescent="0.25">
      <c r="B1" s="187" t="s">
        <v>86</v>
      </c>
      <c r="C1" s="187"/>
      <c r="D1" s="187"/>
      <c r="E1" s="187"/>
      <c r="F1" s="2"/>
      <c r="G1" s="2"/>
      <c r="H1" s="2"/>
    </row>
    <row r="2" spans="2:8" ht="23.25" x14ac:dyDescent="0.25">
      <c r="B2" s="111" t="s">
        <v>140</v>
      </c>
      <c r="C2" s="111"/>
      <c r="D2" s="111"/>
      <c r="E2" s="111"/>
      <c r="F2" s="111"/>
      <c r="G2" s="2"/>
      <c r="H2" s="2"/>
    </row>
    <row r="3" spans="2:8" ht="15.75" x14ac:dyDescent="0.25">
      <c r="B3" s="3"/>
      <c r="C3" s="4"/>
      <c r="D3" s="4"/>
      <c r="E3" s="4"/>
      <c r="F3" s="4"/>
      <c r="G3" s="4"/>
      <c r="H3" s="4"/>
    </row>
    <row r="4" spans="2:8" ht="15.75" x14ac:dyDescent="0.25">
      <c r="B4" s="3"/>
      <c r="C4" s="4"/>
      <c r="D4" s="4"/>
      <c r="E4" s="4"/>
      <c r="F4" s="4"/>
      <c r="G4" s="4"/>
      <c r="H4" s="4"/>
    </row>
    <row r="5" spans="2:8" ht="15.75" x14ac:dyDescent="0.25">
      <c r="C5" s="70"/>
      <c r="D5" s="71"/>
      <c r="E5" s="15"/>
      <c r="F5" s="15"/>
      <c r="G5" s="72"/>
      <c r="H5" s="15"/>
    </row>
    <row r="6" spans="2:8" ht="18" x14ac:dyDescent="0.25">
      <c r="C6" s="121" t="s">
        <v>76</v>
      </c>
      <c r="D6" s="121"/>
      <c r="E6" s="122"/>
      <c r="F6" s="122"/>
      <c r="G6" s="122"/>
      <c r="H6" s="122"/>
    </row>
    <row r="7" spans="2:8" ht="16.5" thickBot="1" x14ac:dyDescent="0.3">
      <c r="C7" s="70"/>
      <c r="D7" s="71"/>
      <c r="E7" s="15"/>
      <c r="F7" s="15"/>
      <c r="G7" s="72"/>
      <c r="H7" s="15"/>
    </row>
    <row r="8" spans="2:8" ht="16.5" customHeight="1" thickBot="1" x14ac:dyDescent="0.3">
      <c r="C8" s="194" t="s">
        <v>80</v>
      </c>
      <c r="D8" s="195"/>
      <c r="E8" s="123"/>
      <c r="F8" s="123"/>
      <c r="G8" s="124" t="s">
        <v>66</v>
      </c>
      <c r="H8" s="120"/>
    </row>
    <row r="9" spans="2:8" ht="16.5" thickBot="1" x14ac:dyDescent="0.3">
      <c r="C9" s="11" t="s">
        <v>74</v>
      </c>
      <c r="D9" s="72"/>
      <c r="E9" s="113"/>
      <c r="F9" s="113"/>
      <c r="G9" s="158">
        <f>'Los 1 Obj. 1 Neubau Psychiatrie'!G44</f>
        <v>614355.77400000009</v>
      </c>
      <c r="H9" s="14"/>
    </row>
    <row r="10" spans="2:8" ht="16.5" customHeight="1" thickBot="1" x14ac:dyDescent="0.3">
      <c r="C10" s="194" t="s">
        <v>82</v>
      </c>
      <c r="D10" s="195"/>
      <c r="E10" s="123"/>
      <c r="F10" s="123"/>
      <c r="G10" s="124" t="s">
        <v>66</v>
      </c>
      <c r="H10" s="120"/>
    </row>
    <row r="11" spans="2:8" ht="16.5" thickBot="1" x14ac:dyDescent="0.3">
      <c r="C11" s="11" t="s">
        <v>74</v>
      </c>
      <c r="D11" s="71"/>
      <c r="E11" s="113"/>
      <c r="F11" s="113"/>
      <c r="G11" s="158">
        <f>'Los 1 Obj. 1 Neubau Psychiatrie'!G92</f>
        <v>0</v>
      </c>
      <c r="H11" s="15"/>
    </row>
    <row r="12" spans="2:8" ht="16.5" thickBot="1" x14ac:dyDescent="0.3">
      <c r="C12" s="194" t="s">
        <v>83</v>
      </c>
      <c r="D12" s="195"/>
      <c r="E12" s="125"/>
      <c r="F12" s="125"/>
      <c r="G12" s="126" t="s">
        <v>66</v>
      </c>
      <c r="H12" s="120"/>
    </row>
    <row r="13" spans="2:8" ht="16.5" thickBot="1" x14ac:dyDescent="0.3">
      <c r="C13" s="11" t="s">
        <v>74</v>
      </c>
      <c r="D13" s="71"/>
      <c r="E13" s="113"/>
      <c r="F13" s="113"/>
      <c r="G13" s="158">
        <f>'Los 1 Obj. 1 Neubau Psychiatrie'!G93</f>
        <v>614355.77400000009</v>
      </c>
      <c r="H13" s="15"/>
    </row>
    <row r="14" spans="2:8" ht="36.75" customHeight="1" thickBot="1" x14ac:dyDescent="0.3">
      <c r="C14" s="190" t="s">
        <v>84</v>
      </c>
      <c r="D14" s="191"/>
      <c r="E14" s="191"/>
      <c r="F14" s="191"/>
      <c r="G14" s="127" t="s">
        <v>66</v>
      </c>
      <c r="H14" s="128"/>
    </row>
    <row r="15" spans="2:8" ht="16.5" thickBot="1" x14ac:dyDescent="0.3">
      <c r="C15" s="11" t="s">
        <v>74</v>
      </c>
      <c r="E15" s="11"/>
      <c r="F15" s="71"/>
      <c r="G15" s="158">
        <f>'Los 1 Obj. 1 Neubau Psychiatrie'!G98</f>
        <v>614355.77400000009</v>
      </c>
      <c r="H15" s="113"/>
    </row>
    <row r="16" spans="2:8" ht="37.5" customHeight="1" thickBot="1" x14ac:dyDescent="0.3">
      <c r="C16" s="192" t="s">
        <v>137</v>
      </c>
      <c r="D16" s="193"/>
      <c r="E16" s="193"/>
      <c r="F16" s="193"/>
      <c r="G16" s="159">
        <f>SUM(G15:G15)</f>
        <v>614355.77400000009</v>
      </c>
      <c r="H16" s="73"/>
    </row>
    <row r="17" spans="3:8" ht="16.5" thickBot="1" x14ac:dyDescent="0.3">
      <c r="C17" s="56" t="s">
        <v>30</v>
      </c>
      <c r="D17" s="58"/>
      <c r="F17" s="74">
        <v>0.19</v>
      </c>
      <c r="G17" s="160">
        <f>G16/100*19</f>
        <v>116727.59706000001</v>
      </c>
      <c r="H17" s="75"/>
    </row>
    <row r="18" spans="3:8" ht="39.75" customHeight="1" thickBot="1" x14ac:dyDescent="0.3">
      <c r="C18" s="192" t="s">
        <v>138</v>
      </c>
      <c r="D18" s="193"/>
      <c r="E18" s="193"/>
      <c r="F18" s="193"/>
      <c r="G18" s="159">
        <f>G16*1.19</f>
        <v>731083.37106000003</v>
      </c>
      <c r="H18" s="73"/>
    </row>
    <row r="19" spans="3:8" x14ac:dyDescent="0.25">
      <c r="D19" s="196" t="s">
        <v>31</v>
      </c>
      <c r="E19" s="196"/>
      <c r="F19" s="196"/>
      <c r="G19" s="196"/>
      <c r="H19" s="196"/>
    </row>
    <row r="20" spans="3:8" ht="16.5" thickBot="1" x14ac:dyDescent="0.3">
      <c r="C20" s="70"/>
      <c r="D20" s="71"/>
      <c r="E20" s="15"/>
      <c r="F20" s="15"/>
      <c r="G20" s="72"/>
      <c r="H20" s="15"/>
    </row>
    <row r="21" spans="3:8" ht="42" customHeight="1" thickBot="1" x14ac:dyDescent="0.3">
      <c r="C21" s="188" t="s">
        <v>75</v>
      </c>
      <c r="D21" s="189"/>
      <c r="E21" s="189"/>
      <c r="F21" s="189"/>
      <c r="G21" s="131">
        <f>$D$24*75+$D$25*50+$D$26*25</f>
        <v>0</v>
      </c>
      <c r="H21" s="128"/>
    </row>
    <row r="22" spans="3:8" ht="16.5" thickBot="1" x14ac:dyDescent="0.3">
      <c r="C22" s="70"/>
      <c r="D22" s="71"/>
      <c r="E22" s="15"/>
      <c r="F22" s="15"/>
      <c r="G22" s="72"/>
      <c r="H22" s="15"/>
    </row>
    <row r="23" spans="3:8" ht="16.5" thickBot="1" x14ac:dyDescent="0.3">
      <c r="C23" s="129" t="s">
        <v>32</v>
      </c>
      <c r="D23" s="130" t="s">
        <v>33</v>
      </c>
      <c r="E23" s="15"/>
      <c r="F23" s="15"/>
      <c r="G23" s="72"/>
      <c r="H23" s="15"/>
    </row>
    <row r="24" spans="3:8" ht="15.75" x14ac:dyDescent="0.25">
      <c r="C24" s="76" t="s">
        <v>34</v>
      </c>
      <c r="D24" s="154">
        <v>0</v>
      </c>
      <c r="E24" s="15"/>
      <c r="F24" s="15"/>
      <c r="G24" s="72"/>
      <c r="H24" s="15"/>
    </row>
    <row r="25" spans="3:8" ht="15.75" x14ac:dyDescent="0.25">
      <c r="C25" s="77" t="s">
        <v>35</v>
      </c>
      <c r="D25" s="155">
        <v>0</v>
      </c>
      <c r="E25" s="15"/>
      <c r="F25" s="15"/>
      <c r="G25" s="72"/>
      <c r="H25" s="15"/>
    </row>
    <row r="26" spans="3:8" ht="16.5" thickBot="1" x14ac:dyDescent="0.3">
      <c r="C26" s="78" t="s">
        <v>36</v>
      </c>
      <c r="D26" s="155">
        <v>0</v>
      </c>
      <c r="E26" s="15"/>
      <c r="F26" s="15"/>
      <c r="G26" s="72"/>
      <c r="H26" s="15"/>
    </row>
    <row r="27" spans="3:8" ht="16.5" thickBot="1" x14ac:dyDescent="0.3">
      <c r="C27" s="79" t="s">
        <v>37</v>
      </c>
      <c r="D27" s="156">
        <f>(D24+D25+D26)/3</f>
        <v>0</v>
      </c>
      <c r="E27" s="15"/>
      <c r="F27" s="15"/>
      <c r="G27" s="72"/>
      <c r="H27" s="15"/>
    </row>
    <row r="28" spans="3:8" ht="16.5" thickBot="1" x14ac:dyDescent="0.3">
      <c r="C28" s="70"/>
      <c r="D28" s="71"/>
      <c r="E28" s="15"/>
      <c r="F28" s="15"/>
      <c r="G28" s="72"/>
      <c r="H28" s="15"/>
    </row>
    <row r="29" spans="3:8" ht="16.5" thickBot="1" x14ac:dyDescent="0.3">
      <c r="C29" s="129" t="s">
        <v>38</v>
      </c>
      <c r="D29" s="80">
        <v>0</v>
      </c>
      <c r="E29" s="15"/>
      <c r="F29" s="15"/>
      <c r="G29" s="72"/>
      <c r="H29" s="15"/>
    </row>
    <row r="30" spans="3:8" ht="15.75" x14ac:dyDescent="0.25">
      <c r="C30" s="70"/>
      <c r="D30" s="71"/>
      <c r="E30" s="15"/>
      <c r="F30" s="15"/>
      <c r="G30" s="72"/>
      <c r="H30" s="15"/>
    </row>
    <row r="31" spans="3:8" ht="18" x14ac:dyDescent="0.25">
      <c r="D31" s="82"/>
      <c r="E31" s="83"/>
      <c r="F31" s="83"/>
      <c r="G31" s="83"/>
      <c r="H31" s="83"/>
    </row>
    <row r="32" spans="3:8" x14ac:dyDescent="0.25">
      <c r="H32" s="86"/>
    </row>
    <row r="33" spans="8:8" s="110" customFormat="1" x14ac:dyDescent="0.25">
      <c r="H33" s="86"/>
    </row>
    <row r="34" spans="8:8" s="110" customFormat="1" x14ac:dyDescent="0.25">
      <c r="H34" s="86"/>
    </row>
    <row r="77" spans="3:3" x14ac:dyDescent="0.25">
      <c r="C77" s="112"/>
    </row>
  </sheetData>
  <sheetProtection algorithmName="SHA-512" hashValue="Ej7Gcq7QxizDiP/R+JGHLCXzBaT+bGcOvLZMecxxwrc6vmHEztz4R8ynCqBcuRN7+wPxu/5W5e0+5vAccvji7w==" saltValue="Bq069SEf7xOHk+H4CJc6JA==" spinCount="100000" sheet="1" objects="1" scenarios="1"/>
  <mergeCells count="9">
    <mergeCell ref="B1:E1"/>
    <mergeCell ref="C21:F21"/>
    <mergeCell ref="C14:F14"/>
    <mergeCell ref="C16:F16"/>
    <mergeCell ref="C18:F18"/>
    <mergeCell ref="C8:D8"/>
    <mergeCell ref="C10:D10"/>
    <mergeCell ref="C12:D12"/>
    <mergeCell ref="D19:H19"/>
  </mergeCells>
  <pageMargins left="0.7" right="0.7" top="0.78740157499999996" bottom="0.78740157499999996" header="0.3" footer="0.3"/>
  <pageSetup paperSize="8"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32915-0F98-4EB3-9E95-CEB344967B4C}">
  <dimension ref="A2:G22"/>
  <sheetViews>
    <sheetView workbookViewId="0">
      <selection activeCell="C33" sqref="C33"/>
    </sheetView>
  </sheetViews>
  <sheetFormatPr baseColWidth="10" defaultRowHeight="15" x14ac:dyDescent="0.25"/>
  <cols>
    <col min="3" max="3" width="65.140625" customWidth="1"/>
    <col min="4" max="4" width="16.140625" customWidth="1"/>
    <col min="5" max="5" width="14.42578125" bestFit="1" customWidth="1"/>
    <col min="7" max="7" width="13.5703125" customWidth="1"/>
  </cols>
  <sheetData>
    <row r="2" spans="1:7" ht="18" x14ac:dyDescent="0.25">
      <c r="B2" s="81" t="s">
        <v>64</v>
      </c>
      <c r="C2" s="84"/>
      <c r="D2" s="85"/>
      <c r="E2" s="86"/>
      <c r="F2" s="86"/>
      <c r="G2" s="86"/>
    </row>
    <row r="3" spans="1:7" x14ac:dyDescent="0.25">
      <c r="A3" s="110"/>
      <c r="B3" s="85" t="s">
        <v>39</v>
      </c>
      <c r="C3" s="110"/>
      <c r="D3" s="85"/>
      <c r="E3" s="86"/>
      <c r="F3" s="86"/>
      <c r="G3" s="86"/>
    </row>
    <row r="4" spans="1:7" x14ac:dyDescent="0.25">
      <c r="A4" s="110"/>
      <c r="B4" s="85" t="s">
        <v>63</v>
      </c>
      <c r="C4" s="110"/>
      <c r="D4" s="85"/>
      <c r="E4" s="86"/>
      <c r="F4" s="86"/>
      <c r="G4" s="86"/>
    </row>
    <row r="5" spans="1:7" ht="25.5" x14ac:dyDescent="0.25">
      <c r="B5" s="87" t="s">
        <v>40</v>
      </c>
      <c r="C5" s="88"/>
      <c r="D5" s="89" t="s">
        <v>41</v>
      </c>
      <c r="E5" s="89" t="s">
        <v>42</v>
      </c>
      <c r="F5" s="89"/>
      <c r="G5" s="90" t="s">
        <v>43</v>
      </c>
    </row>
    <row r="6" spans="1:7" x14ac:dyDescent="0.25">
      <c r="B6" s="91">
        <v>100</v>
      </c>
      <c r="C6" s="92" t="s">
        <v>44</v>
      </c>
      <c r="D6" s="93">
        <v>0</v>
      </c>
      <c r="E6" s="93">
        <f>D6*1.19</f>
        <v>0</v>
      </c>
      <c r="F6" s="93"/>
      <c r="G6" s="94" t="s">
        <v>45</v>
      </c>
    </row>
    <row r="7" spans="1:7" x14ac:dyDescent="0.25">
      <c r="B7" s="95">
        <v>200</v>
      </c>
      <c r="C7" s="96" t="s">
        <v>46</v>
      </c>
      <c r="D7" s="97">
        <v>0</v>
      </c>
      <c r="E7" s="97">
        <v>0</v>
      </c>
      <c r="F7" s="97"/>
      <c r="G7" s="98"/>
    </row>
    <row r="8" spans="1:7" x14ac:dyDescent="0.25">
      <c r="B8" s="99" t="s">
        <v>47</v>
      </c>
      <c r="C8" s="100" t="s">
        <v>48</v>
      </c>
      <c r="D8" s="97">
        <f>D9+D11+D12+D13+D14+D15+D16+D17+D18</f>
        <v>66797478.399999999</v>
      </c>
      <c r="E8" s="97">
        <f t="shared" ref="E8:E18" si="0">D8*1.19</f>
        <v>79488999.295999989</v>
      </c>
      <c r="F8" s="97"/>
      <c r="G8" s="101"/>
    </row>
    <row r="9" spans="1:7" x14ac:dyDescent="0.25">
      <c r="B9" s="102">
        <v>300</v>
      </c>
      <c r="C9" s="103" t="s">
        <v>49</v>
      </c>
      <c r="D9" s="104">
        <v>42149208.869999997</v>
      </c>
      <c r="E9" s="104">
        <f t="shared" si="0"/>
        <v>50157558.555299997</v>
      </c>
      <c r="F9" s="105"/>
      <c r="G9" s="106"/>
    </row>
    <row r="10" spans="1:7" x14ac:dyDescent="0.25">
      <c r="B10" s="102">
        <v>400</v>
      </c>
      <c r="C10" s="103" t="s">
        <v>50</v>
      </c>
      <c r="D10" s="104">
        <f>+SUM(D11:D19)</f>
        <v>24648269.530000001</v>
      </c>
      <c r="E10" s="104">
        <f t="shared" si="0"/>
        <v>29331440.740699999</v>
      </c>
      <c r="F10" s="105"/>
      <c r="G10" s="106"/>
    </row>
    <row r="11" spans="1:7" x14ac:dyDescent="0.25">
      <c r="B11" s="102">
        <v>410</v>
      </c>
      <c r="C11" s="103" t="s">
        <v>51</v>
      </c>
      <c r="D11" s="104">
        <v>4239502.3600000003</v>
      </c>
      <c r="E11" s="104">
        <f t="shared" si="0"/>
        <v>5045007.8084000004</v>
      </c>
      <c r="F11" s="105"/>
      <c r="G11" s="106"/>
    </row>
    <row r="12" spans="1:7" x14ac:dyDescent="0.25">
      <c r="B12" s="102">
        <v>420</v>
      </c>
      <c r="C12" s="103" t="s">
        <v>52</v>
      </c>
      <c r="D12" s="104">
        <v>2021158.1</v>
      </c>
      <c r="E12" s="104">
        <f t="shared" si="0"/>
        <v>2405178.139</v>
      </c>
      <c r="F12" s="105"/>
      <c r="G12" s="106"/>
    </row>
    <row r="13" spans="1:7" x14ac:dyDescent="0.25">
      <c r="B13" s="102">
        <v>430</v>
      </c>
      <c r="C13" s="103" t="s">
        <v>53</v>
      </c>
      <c r="D13" s="104">
        <v>4140909.28</v>
      </c>
      <c r="E13" s="104">
        <f t="shared" si="0"/>
        <v>4927682.0431999993</v>
      </c>
      <c r="F13" s="105"/>
      <c r="G13" s="106"/>
    </row>
    <row r="14" spans="1:7" x14ac:dyDescent="0.25">
      <c r="B14" s="102">
        <v>440</v>
      </c>
      <c r="C14" s="103" t="s">
        <v>54</v>
      </c>
      <c r="D14" s="104">
        <v>7936742.79</v>
      </c>
      <c r="E14" s="104">
        <f t="shared" si="0"/>
        <v>9444723.9200999998</v>
      </c>
      <c r="F14" s="105"/>
      <c r="G14" s="106"/>
    </row>
    <row r="15" spans="1:7" x14ac:dyDescent="0.25">
      <c r="B15" s="102">
        <v>450</v>
      </c>
      <c r="C15" s="103" t="s">
        <v>55</v>
      </c>
      <c r="D15" s="104">
        <v>3007088.88</v>
      </c>
      <c r="E15" s="104">
        <f t="shared" si="0"/>
        <v>3578435.7671999997</v>
      </c>
      <c r="F15" s="105"/>
      <c r="G15" s="106"/>
    </row>
    <row r="16" spans="1:7" x14ac:dyDescent="0.25">
      <c r="B16" s="102">
        <v>460</v>
      </c>
      <c r="C16" s="103" t="s">
        <v>56</v>
      </c>
      <c r="D16" s="104">
        <v>1676082.33</v>
      </c>
      <c r="E16" s="104">
        <f t="shared" si="0"/>
        <v>1994537.9727</v>
      </c>
      <c r="F16" s="105"/>
      <c r="G16" s="106"/>
    </row>
    <row r="17" spans="2:7" x14ac:dyDescent="0.25">
      <c r="B17" s="102">
        <v>470</v>
      </c>
      <c r="C17" s="103" t="s">
        <v>57</v>
      </c>
      <c r="D17" s="104">
        <v>591558.47</v>
      </c>
      <c r="E17" s="104">
        <f t="shared" si="0"/>
        <v>703954.57929999998</v>
      </c>
      <c r="F17" s="105"/>
      <c r="G17" s="106"/>
    </row>
    <row r="18" spans="2:7" x14ac:dyDescent="0.25">
      <c r="B18" s="102">
        <v>480</v>
      </c>
      <c r="C18" s="103" t="s">
        <v>58</v>
      </c>
      <c r="D18" s="104">
        <v>1035227.32</v>
      </c>
      <c r="E18" s="104">
        <f t="shared" si="0"/>
        <v>1231920.5107999998</v>
      </c>
      <c r="F18" s="105"/>
      <c r="G18" s="106"/>
    </row>
    <row r="19" spans="2:7" x14ac:dyDescent="0.25">
      <c r="B19" s="102">
        <v>490</v>
      </c>
      <c r="C19" s="103" t="s">
        <v>59</v>
      </c>
      <c r="D19" s="104"/>
      <c r="E19" s="104"/>
      <c r="F19" s="105"/>
      <c r="G19" s="107"/>
    </row>
    <row r="20" spans="2:7" x14ac:dyDescent="0.25">
      <c r="B20" s="99">
        <v>500</v>
      </c>
      <c r="C20" s="100" t="s">
        <v>60</v>
      </c>
      <c r="D20" s="97">
        <v>2137519.31</v>
      </c>
      <c r="E20" s="97">
        <f>D20*1.19</f>
        <v>2543647.9789</v>
      </c>
      <c r="F20" s="97"/>
      <c r="G20" s="98"/>
    </row>
    <row r="21" spans="2:7" x14ac:dyDescent="0.25">
      <c r="B21" s="99">
        <v>600</v>
      </c>
      <c r="C21" s="100" t="s">
        <v>61</v>
      </c>
      <c r="D21" s="93">
        <f>2464159/1.19</f>
        <v>2070721.848739496</v>
      </c>
      <c r="E21" s="93">
        <f>D21*1.19</f>
        <v>2464159</v>
      </c>
      <c r="F21" s="93"/>
      <c r="G21" s="94"/>
    </row>
    <row r="22" spans="2:7" x14ac:dyDescent="0.25">
      <c r="B22" s="91" t="s">
        <v>62</v>
      </c>
      <c r="C22" s="92"/>
      <c r="D22" s="108">
        <f>D7+D8+D20+D21</f>
        <v>71005719.558739483</v>
      </c>
      <c r="E22" s="108">
        <f>D22*1.19</f>
        <v>84496806.274899974</v>
      </c>
      <c r="F22" s="108"/>
      <c r="G22" s="109"/>
    </row>
  </sheetData>
  <sheetProtection algorithmName="SHA-512" hashValue="IreYn/LIqY7abPM4uEKFzZRZd3cr3AALqHGWdw9WlLOQbue6c0iLpa2dHsLHxLVNX2y1SDq5GAlU4TC9eliVWw==" saltValue="k9+jdqodVjXUBh9NwjHWOA==" spinCount="100000" sheet="1" objects="1" scenarios="1"/>
  <pageMargins left="0.7" right="0.7" top="0.78740157499999996" bottom="0.78740157499999996"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FEA7-64E6-4E37-B9B8-A8391CB67184}">
  <sheetPr>
    <pageSetUpPr fitToPage="1"/>
  </sheetPr>
  <dimension ref="B1:H99"/>
  <sheetViews>
    <sheetView tabSelected="1" topLeftCell="A3" zoomScale="80" zoomScaleNormal="80" zoomScalePageLayoutView="85" workbookViewId="0">
      <selection activeCell="B16" sqref="B16:H16"/>
    </sheetView>
  </sheetViews>
  <sheetFormatPr baseColWidth="10" defaultRowHeight="15" x14ac:dyDescent="0.25"/>
  <cols>
    <col min="1" max="1" width="4.42578125" customWidth="1"/>
    <col min="3" max="3" width="93.42578125" customWidth="1"/>
    <col min="4" max="4" width="22.85546875" customWidth="1"/>
    <col min="5" max="5" width="16.140625" customWidth="1"/>
    <col min="6" max="6" width="19.85546875" customWidth="1"/>
    <col min="7" max="7" width="14.5703125" bestFit="1" customWidth="1"/>
  </cols>
  <sheetData>
    <row r="1" spans="2:8" ht="23.25" x14ac:dyDescent="0.25">
      <c r="B1" s="1"/>
      <c r="C1" s="2"/>
      <c r="D1" s="2"/>
      <c r="E1" s="2"/>
      <c r="F1" s="2"/>
      <c r="G1" s="2"/>
      <c r="H1" s="2"/>
    </row>
    <row r="2" spans="2:8" ht="23.25" x14ac:dyDescent="0.25">
      <c r="B2" s="1"/>
      <c r="C2" s="2"/>
      <c r="D2" s="2"/>
      <c r="E2" s="2"/>
      <c r="F2" s="2"/>
      <c r="G2" s="2"/>
      <c r="H2" s="2"/>
    </row>
    <row r="3" spans="2:8" ht="57" customHeight="1" x14ac:dyDescent="0.25">
      <c r="B3" s="187" t="s">
        <v>85</v>
      </c>
      <c r="C3" s="187"/>
      <c r="D3" s="187"/>
      <c r="E3" s="187"/>
      <c r="F3" s="2"/>
      <c r="G3" s="2"/>
      <c r="H3" s="2"/>
    </row>
    <row r="4" spans="2:8" ht="15.75" x14ac:dyDescent="0.25">
      <c r="B4" s="3"/>
      <c r="C4" s="4"/>
      <c r="D4" s="4"/>
      <c r="E4" s="4"/>
      <c r="F4" s="4"/>
      <c r="G4" s="4"/>
      <c r="H4" s="4"/>
    </row>
    <row r="5" spans="2:8" ht="15.75" x14ac:dyDescent="0.25">
      <c r="B5" s="3"/>
      <c r="C5" s="4"/>
      <c r="D5" s="4"/>
      <c r="E5" s="4"/>
      <c r="F5" s="4"/>
      <c r="G5" s="4"/>
      <c r="H5" s="4"/>
    </row>
    <row r="6" spans="2:8" ht="15.75" x14ac:dyDescent="0.25">
      <c r="B6" s="3"/>
      <c r="C6" s="4"/>
      <c r="D6" s="4"/>
      <c r="E6" s="4"/>
      <c r="F6" s="4"/>
      <c r="G6" s="4"/>
      <c r="H6" s="4"/>
    </row>
    <row r="7" spans="2:8" ht="18" customHeight="1" x14ac:dyDescent="0.25">
      <c r="B7" s="5"/>
      <c r="C7" s="201"/>
      <c r="D7" s="202"/>
      <c r="E7" s="202"/>
      <c r="F7" s="202"/>
      <c r="G7" s="202"/>
      <c r="H7" s="203"/>
    </row>
    <row r="8" spans="2:8" ht="18" customHeight="1" x14ac:dyDescent="0.25">
      <c r="B8" s="5"/>
      <c r="C8" s="204"/>
      <c r="D8" s="205"/>
      <c r="E8" s="205"/>
      <c r="F8" s="205"/>
      <c r="G8" s="205"/>
      <c r="H8" s="206"/>
    </row>
    <row r="9" spans="2:8" ht="18" customHeight="1" x14ac:dyDescent="0.25">
      <c r="B9" s="5"/>
      <c r="C9" s="207"/>
      <c r="D9" s="208"/>
      <c r="E9" s="208"/>
      <c r="F9" s="208"/>
      <c r="G9" s="208"/>
      <c r="H9" s="209"/>
    </row>
    <row r="10" spans="2:8" ht="18" x14ac:dyDescent="0.25">
      <c r="B10" s="5"/>
      <c r="C10" s="6" t="s">
        <v>0</v>
      </c>
      <c r="D10" s="4"/>
      <c r="E10" s="4"/>
      <c r="F10" s="4"/>
      <c r="G10" s="4"/>
      <c r="H10" s="4"/>
    </row>
    <row r="11" spans="2:8" ht="18" x14ac:dyDescent="0.25">
      <c r="B11" s="5"/>
      <c r="C11" s="6"/>
      <c r="D11" s="4"/>
      <c r="E11" s="4"/>
      <c r="F11" s="4"/>
      <c r="G11" s="4"/>
      <c r="H11" s="4"/>
    </row>
    <row r="12" spans="2:8" ht="20.25" x14ac:dyDescent="0.25">
      <c r="B12" s="5"/>
      <c r="C12" s="7"/>
      <c r="D12" s="4"/>
      <c r="E12" s="4"/>
      <c r="F12" s="4"/>
      <c r="G12" s="4"/>
      <c r="H12" s="4"/>
    </row>
    <row r="13" spans="2:8" ht="15.75" customHeight="1" x14ac:dyDescent="0.25">
      <c r="B13" s="8" t="s">
        <v>89</v>
      </c>
      <c r="C13" s="8"/>
      <c r="D13" s="8"/>
      <c r="E13" s="8"/>
      <c r="F13" s="8"/>
      <c r="G13" s="8"/>
      <c r="H13" s="9"/>
    </row>
    <row r="14" spans="2:8" ht="15.75" customHeight="1" x14ac:dyDescent="0.25">
      <c r="B14" s="8"/>
      <c r="C14" s="8"/>
      <c r="D14" s="8"/>
      <c r="E14" s="8"/>
      <c r="F14" s="8"/>
      <c r="G14" s="8"/>
      <c r="H14" s="9"/>
    </row>
    <row r="15" spans="2:8" ht="18" x14ac:dyDescent="0.25">
      <c r="B15" s="5"/>
      <c r="C15" s="6"/>
      <c r="D15" s="4"/>
      <c r="E15" s="4"/>
      <c r="F15" s="4"/>
      <c r="G15" s="4"/>
      <c r="H15" s="4"/>
    </row>
    <row r="16" spans="2:8" ht="358.5" customHeight="1" x14ac:dyDescent="0.25">
      <c r="B16" s="221" t="s">
        <v>139</v>
      </c>
      <c r="C16" s="222"/>
      <c r="D16" s="222"/>
      <c r="E16" s="222"/>
      <c r="F16" s="222"/>
      <c r="G16" s="222"/>
      <c r="H16" s="222"/>
    </row>
    <row r="17" spans="2:8" ht="20.25" x14ac:dyDescent="0.25">
      <c r="B17" s="5"/>
      <c r="C17" s="7"/>
      <c r="D17" s="4"/>
      <c r="E17" s="4"/>
      <c r="F17" s="4"/>
      <c r="G17" s="4"/>
      <c r="H17" s="4"/>
    </row>
    <row r="18" spans="2:8" ht="18" x14ac:dyDescent="0.25">
      <c r="B18" s="10" t="s">
        <v>81</v>
      </c>
      <c r="C18" s="4"/>
      <c r="D18" s="11"/>
      <c r="E18" s="4"/>
      <c r="F18" s="4"/>
      <c r="G18" s="4"/>
      <c r="H18" s="4"/>
    </row>
    <row r="19" spans="2:8" ht="15.75" x14ac:dyDescent="0.25">
      <c r="B19" s="4"/>
      <c r="C19" s="4"/>
      <c r="D19" s="4"/>
      <c r="E19" s="4"/>
      <c r="F19" s="4"/>
      <c r="G19" s="4"/>
      <c r="H19" s="4"/>
    </row>
    <row r="20" spans="2:8" ht="15.75" x14ac:dyDescent="0.25">
      <c r="B20" s="12"/>
      <c r="C20" s="11"/>
      <c r="D20" s="161" t="s">
        <v>1</v>
      </c>
      <c r="E20" s="162"/>
      <c r="F20" s="162"/>
      <c r="G20" s="162"/>
      <c r="H20" s="162"/>
    </row>
    <row r="21" spans="2:8" ht="15.75" x14ac:dyDescent="0.25">
      <c r="B21" s="4"/>
      <c r="C21" s="4"/>
      <c r="D21" s="162" t="s">
        <v>2</v>
      </c>
      <c r="E21" s="161"/>
      <c r="F21" s="161"/>
      <c r="G21" s="161"/>
      <c r="H21" s="161"/>
    </row>
    <row r="22" spans="2:8" ht="15.75" x14ac:dyDescent="0.25">
      <c r="B22" s="4"/>
      <c r="C22" s="4"/>
      <c r="D22" s="162"/>
      <c r="E22" s="161"/>
      <c r="F22" s="161"/>
      <c r="G22" s="161"/>
      <c r="H22" s="161"/>
    </row>
    <row r="23" spans="2:8" ht="15.75" x14ac:dyDescent="0.25">
      <c r="B23" s="12"/>
      <c r="C23" s="11"/>
      <c r="D23" s="163" t="s">
        <v>3</v>
      </c>
      <c r="E23" s="163"/>
      <c r="F23" s="164" t="s">
        <v>78</v>
      </c>
      <c r="G23" s="162"/>
      <c r="H23" s="162"/>
    </row>
    <row r="24" spans="2:8" ht="15.75" x14ac:dyDescent="0.25">
      <c r="B24" s="4"/>
      <c r="C24" s="4"/>
      <c r="D24" s="163"/>
      <c r="E24" s="163"/>
      <c r="F24" s="161"/>
      <c r="G24" s="161"/>
      <c r="H24" s="161"/>
    </row>
    <row r="25" spans="2:8" ht="15.75" x14ac:dyDescent="0.25">
      <c r="B25" s="12"/>
      <c r="C25" s="11"/>
      <c r="D25" s="163" t="s">
        <v>4</v>
      </c>
      <c r="E25" s="163"/>
      <c r="F25" s="165" t="s">
        <v>136</v>
      </c>
      <c r="G25" s="162"/>
      <c r="H25" s="162"/>
    </row>
    <row r="26" spans="2:8" ht="18" x14ac:dyDescent="0.25">
      <c r="B26" s="5"/>
      <c r="C26" s="4"/>
      <c r="D26" s="163"/>
      <c r="E26" s="163"/>
      <c r="F26" s="161"/>
      <c r="G26" s="210"/>
      <c r="H26" s="210"/>
    </row>
    <row r="27" spans="2:8" ht="18" x14ac:dyDescent="0.25">
      <c r="B27" s="10" t="s">
        <v>5</v>
      </c>
      <c r="C27" s="4"/>
      <c r="D27" s="161"/>
      <c r="E27" s="161"/>
      <c r="F27" s="162"/>
      <c r="G27" s="162"/>
      <c r="H27" s="166" t="s">
        <v>6</v>
      </c>
    </row>
    <row r="28" spans="2:8" ht="15.75" x14ac:dyDescent="0.25">
      <c r="B28" s="4" t="s">
        <v>65</v>
      </c>
      <c r="C28" s="13"/>
      <c r="D28" s="167"/>
      <c r="E28" s="168"/>
      <c r="F28" s="169"/>
      <c r="G28" s="167"/>
      <c r="H28" s="161"/>
    </row>
    <row r="29" spans="2:8" ht="15.75" thickBot="1" x14ac:dyDescent="0.3">
      <c r="B29" s="11"/>
      <c r="C29" s="13" t="s">
        <v>8</v>
      </c>
      <c r="D29" s="170">
        <f>'Anrech. Kosten'!D10</f>
        <v>24648269.530000001</v>
      </c>
      <c r="E29" s="171" t="s">
        <v>7</v>
      </c>
      <c r="F29" s="172">
        <v>1</v>
      </c>
      <c r="G29" s="170">
        <f>D29*F29</f>
        <v>24648269.530000001</v>
      </c>
      <c r="H29" s="171" t="s">
        <v>7</v>
      </c>
    </row>
    <row r="30" spans="2:8" ht="16.5" thickBot="1" x14ac:dyDescent="0.3">
      <c r="B30" s="11"/>
      <c r="C30" s="13"/>
      <c r="D30" s="173"/>
      <c r="E30" s="174"/>
      <c r="F30" s="175" t="s">
        <v>9</v>
      </c>
      <c r="G30" s="176">
        <f>SUM(G29:G29)</f>
        <v>24648269.530000001</v>
      </c>
      <c r="H30" s="177" t="s">
        <v>7</v>
      </c>
    </row>
    <row r="31" spans="2:8" ht="15.75" x14ac:dyDescent="0.25">
      <c r="B31" s="4"/>
      <c r="C31" s="16"/>
      <c r="D31" s="178"/>
      <c r="E31" s="179"/>
      <c r="F31" s="178"/>
      <c r="G31" s="178"/>
      <c r="H31" s="178"/>
    </row>
    <row r="32" spans="2:8" ht="16.5" thickBot="1" x14ac:dyDescent="0.3">
      <c r="B32" s="17"/>
      <c r="C32" s="11"/>
      <c r="D32" s="162"/>
      <c r="E32" s="166" t="s">
        <v>87</v>
      </c>
      <c r="F32" s="180">
        <v>1</v>
      </c>
      <c r="G32" s="181">
        <v>2047852.58</v>
      </c>
      <c r="H32" s="182" t="s">
        <v>7</v>
      </c>
    </row>
    <row r="33" spans="2:8" ht="16.5" thickBot="1" x14ac:dyDescent="0.3">
      <c r="B33" s="17"/>
      <c r="C33" s="11"/>
      <c r="D33" s="162"/>
      <c r="E33" s="183" t="s">
        <v>88</v>
      </c>
      <c r="F33" s="183"/>
      <c r="G33" s="184">
        <f>SUM(G32:G32)</f>
        <v>2047852.58</v>
      </c>
      <c r="H33" s="177" t="s">
        <v>7</v>
      </c>
    </row>
    <row r="34" spans="2:8" ht="16.5" thickBot="1" x14ac:dyDescent="0.3">
      <c r="B34" s="4"/>
      <c r="C34" s="18"/>
      <c r="D34" s="183"/>
      <c r="E34" s="183"/>
      <c r="F34" s="183"/>
      <c r="G34" s="175"/>
      <c r="H34" s="185"/>
    </row>
    <row r="35" spans="2:8" ht="32.450000000000003" customHeight="1" x14ac:dyDescent="0.25">
      <c r="B35" s="211" t="s">
        <v>10</v>
      </c>
      <c r="C35" s="213" t="s">
        <v>72</v>
      </c>
      <c r="D35" s="213" t="s">
        <v>68</v>
      </c>
      <c r="E35" s="216" t="s">
        <v>11</v>
      </c>
      <c r="F35" s="216"/>
      <c r="G35" s="217" t="s">
        <v>12</v>
      </c>
      <c r="H35" s="218"/>
    </row>
    <row r="36" spans="2:8" ht="31.5" x14ac:dyDescent="0.25">
      <c r="B36" s="212"/>
      <c r="C36" s="214"/>
      <c r="D36" s="215"/>
      <c r="E36" s="19" t="s">
        <v>13</v>
      </c>
      <c r="F36" s="19" t="s">
        <v>14</v>
      </c>
      <c r="G36" s="219"/>
      <c r="H36" s="220"/>
    </row>
    <row r="37" spans="2:8" ht="15.75" x14ac:dyDescent="0.25">
      <c r="B37" s="132" t="s">
        <v>77</v>
      </c>
      <c r="C37" s="133" t="s">
        <v>67</v>
      </c>
      <c r="D37" s="134"/>
      <c r="E37" s="135"/>
      <c r="F37" s="136"/>
      <c r="G37" s="137"/>
      <c r="H37" s="138"/>
    </row>
    <row r="38" spans="2:8" ht="15.75" x14ac:dyDescent="0.25">
      <c r="B38" s="20" t="s">
        <v>15</v>
      </c>
      <c r="C38" s="21"/>
      <c r="D38" s="22"/>
      <c r="E38" s="23"/>
      <c r="F38" s="24"/>
      <c r="G38" s="25"/>
      <c r="H38" s="26"/>
    </row>
    <row r="39" spans="2:8" x14ac:dyDescent="0.25">
      <c r="B39" s="27" t="s">
        <v>16</v>
      </c>
      <c r="C39" s="28" t="s">
        <v>17</v>
      </c>
      <c r="D39" s="29">
        <v>2</v>
      </c>
      <c r="E39" s="29" t="str">
        <f>$F$23</f>
        <v>II</v>
      </c>
      <c r="F39" s="30" t="str">
        <f>$F$25</f>
        <v>Basissatz</v>
      </c>
      <c r="G39" s="31">
        <f>$G$33*(D39/100)</f>
        <v>40957.051599999999</v>
      </c>
      <c r="H39" s="32" t="s">
        <v>7</v>
      </c>
    </row>
    <row r="40" spans="2:8" x14ac:dyDescent="0.25">
      <c r="B40" s="33" t="s">
        <v>18</v>
      </c>
      <c r="C40" s="34" t="s">
        <v>19</v>
      </c>
      <c r="D40" s="29">
        <v>9</v>
      </c>
      <c r="E40" s="29" t="str">
        <f t="shared" ref="E40:E43" si="0">$F$23</f>
        <v>II</v>
      </c>
      <c r="F40" s="35" t="str">
        <f t="shared" ref="F40:F43" si="1">$F$25</f>
        <v>Basissatz</v>
      </c>
      <c r="G40" s="31">
        <f t="shared" ref="G40:G43" si="2">$G$33*(D40/100)</f>
        <v>184306.7322</v>
      </c>
      <c r="H40" s="32" t="s">
        <v>7</v>
      </c>
    </row>
    <row r="41" spans="2:8" ht="15.75" x14ac:dyDescent="0.25">
      <c r="B41" s="20" t="s">
        <v>24</v>
      </c>
      <c r="C41" s="21"/>
      <c r="D41" s="22"/>
      <c r="E41" s="23"/>
      <c r="F41" s="37"/>
      <c r="G41" s="25"/>
      <c r="H41" s="26"/>
    </row>
    <row r="42" spans="2:8" x14ac:dyDescent="0.25">
      <c r="B42" s="33" t="s">
        <v>20</v>
      </c>
      <c r="C42" s="34" t="s">
        <v>21</v>
      </c>
      <c r="D42" s="29">
        <v>17</v>
      </c>
      <c r="E42" s="29" t="str">
        <f t="shared" si="0"/>
        <v>II</v>
      </c>
      <c r="F42" s="35" t="str">
        <f t="shared" si="1"/>
        <v>Basissatz</v>
      </c>
      <c r="G42" s="31">
        <f t="shared" si="2"/>
        <v>348134.93860000005</v>
      </c>
      <c r="H42" s="32" t="s">
        <v>7</v>
      </c>
    </row>
    <row r="43" spans="2:8" ht="15.75" thickBot="1" x14ac:dyDescent="0.3">
      <c r="B43" s="33" t="s">
        <v>22</v>
      </c>
      <c r="C43" s="34" t="s">
        <v>23</v>
      </c>
      <c r="D43" s="29">
        <v>2</v>
      </c>
      <c r="E43" s="29" t="str">
        <f t="shared" si="0"/>
        <v>II</v>
      </c>
      <c r="F43" s="36" t="str">
        <f t="shared" si="1"/>
        <v>Basissatz</v>
      </c>
      <c r="G43" s="31">
        <f t="shared" si="2"/>
        <v>40957.051599999999</v>
      </c>
      <c r="H43" s="32" t="s">
        <v>7</v>
      </c>
    </row>
    <row r="44" spans="2:8" ht="16.5" thickBot="1" x14ac:dyDescent="0.3">
      <c r="B44" s="129" t="s">
        <v>25</v>
      </c>
      <c r="C44" s="139"/>
      <c r="D44" s="140">
        <f>SUM(D39:D43)</f>
        <v>30</v>
      </c>
      <c r="E44" s="141"/>
      <c r="F44" s="142"/>
      <c r="G44" s="143">
        <f>SUM(G39:G43)</f>
        <v>614355.77400000009</v>
      </c>
      <c r="H44" s="128" t="s">
        <v>7</v>
      </c>
    </row>
    <row r="45" spans="2:8" ht="16.5" thickBot="1" x14ac:dyDescent="0.3">
      <c r="B45" s="132" t="s">
        <v>78</v>
      </c>
      <c r="C45" s="133" t="s">
        <v>79</v>
      </c>
      <c r="D45" s="134"/>
      <c r="E45" s="135"/>
      <c r="F45" s="136"/>
      <c r="G45" s="137"/>
      <c r="H45" s="138"/>
    </row>
    <row r="46" spans="2:8" ht="15.75" x14ac:dyDescent="0.25">
      <c r="B46" s="41" t="s">
        <v>15</v>
      </c>
      <c r="C46" s="42"/>
      <c r="D46" s="43"/>
      <c r="E46" s="44"/>
      <c r="F46" s="45"/>
      <c r="G46" s="46"/>
      <c r="H46" s="47"/>
    </row>
    <row r="47" spans="2:8" ht="45" x14ac:dyDescent="0.25">
      <c r="B47" s="157">
        <v>1</v>
      </c>
      <c r="C47" s="50" t="s">
        <v>92</v>
      </c>
      <c r="D47" s="117" t="s">
        <v>26</v>
      </c>
      <c r="E47" s="117" t="s">
        <v>27</v>
      </c>
      <c r="F47" s="197" t="s">
        <v>73</v>
      </c>
      <c r="G47" s="118">
        <v>0</v>
      </c>
      <c r="H47" s="119" t="s">
        <v>7</v>
      </c>
    </row>
    <row r="48" spans="2:8" ht="30" x14ac:dyDescent="0.25">
      <c r="B48" s="157">
        <v>1</v>
      </c>
      <c r="C48" s="114" t="s">
        <v>93</v>
      </c>
      <c r="D48" s="117" t="s">
        <v>26</v>
      </c>
      <c r="E48" s="117" t="s">
        <v>27</v>
      </c>
      <c r="F48" s="198"/>
      <c r="G48" s="118">
        <v>0</v>
      </c>
      <c r="H48" s="119" t="s">
        <v>7</v>
      </c>
    </row>
    <row r="49" spans="2:8" ht="30" x14ac:dyDescent="0.25">
      <c r="B49" s="157">
        <v>1</v>
      </c>
      <c r="C49" s="114" t="s">
        <v>94</v>
      </c>
      <c r="D49" s="117" t="s">
        <v>26</v>
      </c>
      <c r="E49" s="117" t="s">
        <v>27</v>
      </c>
      <c r="F49" s="198"/>
      <c r="G49" s="118">
        <v>0</v>
      </c>
      <c r="H49" s="119" t="s">
        <v>7</v>
      </c>
    </row>
    <row r="50" spans="2:8" ht="29.25" customHeight="1" x14ac:dyDescent="0.25">
      <c r="B50" s="157">
        <v>1</v>
      </c>
      <c r="C50" s="114" t="s">
        <v>95</v>
      </c>
      <c r="D50" s="117" t="s">
        <v>26</v>
      </c>
      <c r="E50" s="117" t="s">
        <v>27</v>
      </c>
      <c r="F50" s="198"/>
      <c r="G50" s="118">
        <v>0</v>
      </c>
      <c r="H50" s="119" t="s">
        <v>7</v>
      </c>
    </row>
    <row r="51" spans="2:8" ht="28.5" customHeight="1" x14ac:dyDescent="0.25">
      <c r="B51" s="157">
        <v>1</v>
      </c>
      <c r="C51" s="114" t="s">
        <v>96</v>
      </c>
      <c r="D51" s="117" t="s">
        <v>26</v>
      </c>
      <c r="E51" s="117" t="s">
        <v>27</v>
      </c>
      <c r="F51" s="198"/>
      <c r="G51" s="118">
        <v>0</v>
      </c>
      <c r="H51" s="119" t="s">
        <v>7</v>
      </c>
    </row>
    <row r="52" spans="2:8" ht="30.75" customHeight="1" x14ac:dyDescent="0.25">
      <c r="B52" s="157">
        <v>1</v>
      </c>
      <c r="C52" s="114" t="s">
        <v>97</v>
      </c>
      <c r="D52" s="117" t="s">
        <v>26</v>
      </c>
      <c r="E52" s="117" t="s">
        <v>27</v>
      </c>
      <c r="F52" s="198"/>
      <c r="G52" s="118">
        <v>0</v>
      </c>
      <c r="H52" s="119" t="s">
        <v>7</v>
      </c>
    </row>
    <row r="53" spans="2:8" ht="45" x14ac:dyDescent="0.25">
      <c r="B53" s="157">
        <v>1</v>
      </c>
      <c r="C53" s="115" t="s">
        <v>98</v>
      </c>
      <c r="D53" s="117" t="s">
        <v>26</v>
      </c>
      <c r="E53" s="117" t="s">
        <v>27</v>
      </c>
      <c r="F53" s="198"/>
      <c r="G53" s="118">
        <v>0</v>
      </c>
      <c r="H53" s="119" t="s">
        <v>7</v>
      </c>
    </row>
    <row r="54" spans="2:8" ht="30" x14ac:dyDescent="0.25">
      <c r="B54" s="157">
        <v>1</v>
      </c>
      <c r="C54" s="115" t="s">
        <v>100</v>
      </c>
      <c r="D54" s="117" t="s">
        <v>26</v>
      </c>
      <c r="E54" s="117" t="s">
        <v>27</v>
      </c>
      <c r="F54" s="198"/>
      <c r="G54" s="118">
        <v>0</v>
      </c>
      <c r="H54" s="119" t="s">
        <v>7</v>
      </c>
    </row>
    <row r="55" spans="2:8" ht="45" x14ac:dyDescent="0.25">
      <c r="B55" s="157">
        <v>1</v>
      </c>
      <c r="C55" s="115" t="s">
        <v>101</v>
      </c>
      <c r="D55" s="117" t="s">
        <v>26</v>
      </c>
      <c r="E55" s="117" t="s">
        <v>27</v>
      </c>
      <c r="F55" s="198"/>
      <c r="G55" s="118">
        <v>0</v>
      </c>
      <c r="H55" s="119" t="s">
        <v>7</v>
      </c>
    </row>
    <row r="56" spans="2:8" ht="45" x14ac:dyDescent="0.25">
      <c r="B56" s="157">
        <v>1</v>
      </c>
      <c r="C56" s="115" t="s">
        <v>99</v>
      </c>
      <c r="D56" s="117" t="s">
        <v>26</v>
      </c>
      <c r="E56" s="117" t="s">
        <v>27</v>
      </c>
      <c r="F56" s="198"/>
      <c r="G56" s="118">
        <v>0</v>
      </c>
      <c r="H56" s="119" t="s">
        <v>7</v>
      </c>
    </row>
    <row r="57" spans="2:8" ht="30" x14ac:dyDescent="0.25">
      <c r="B57" s="157">
        <v>2</v>
      </c>
      <c r="C57" s="115" t="s">
        <v>102</v>
      </c>
      <c r="D57" s="117" t="s">
        <v>26</v>
      </c>
      <c r="E57" s="117" t="s">
        <v>27</v>
      </c>
      <c r="F57" s="198"/>
      <c r="G57" s="118">
        <v>0</v>
      </c>
      <c r="H57" s="119" t="s">
        <v>7</v>
      </c>
    </row>
    <row r="58" spans="2:8" ht="30" x14ac:dyDescent="0.25">
      <c r="B58" s="157">
        <v>2</v>
      </c>
      <c r="C58" s="115" t="s">
        <v>103</v>
      </c>
      <c r="D58" s="117" t="s">
        <v>26</v>
      </c>
      <c r="E58" s="117" t="s">
        <v>27</v>
      </c>
      <c r="F58" s="198"/>
      <c r="G58" s="118">
        <v>0</v>
      </c>
      <c r="H58" s="119" t="s">
        <v>7</v>
      </c>
    </row>
    <row r="59" spans="2:8" ht="30" x14ac:dyDescent="0.25">
      <c r="B59" s="157">
        <v>2</v>
      </c>
      <c r="C59" s="115" t="s">
        <v>104</v>
      </c>
      <c r="D59" s="117" t="s">
        <v>26</v>
      </c>
      <c r="E59" s="117" t="s">
        <v>27</v>
      </c>
      <c r="F59" s="198"/>
      <c r="G59" s="118">
        <v>0</v>
      </c>
      <c r="H59" s="119" t="s">
        <v>7</v>
      </c>
    </row>
    <row r="60" spans="2:8" ht="30" x14ac:dyDescent="0.25">
      <c r="B60" s="157">
        <v>2</v>
      </c>
      <c r="C60" s="115" t="s">
        <v>105</v>
      </c>
      <c r="D60" s="117" t="s">
        <v>26</v>
      </c>
      <c r="E60" s="117" t="s">
        <v>27</v>
      </c>
      <c r="F60" s="198"/>
      <c r="G60" s="118">
        <v>0</v>
      </c>
      <c r="H60" s="119" t="s">
        <v>7</v>
      </c>
    </row>
    <row r="61" spans="2:8" ht="30" x14ac:dyDescent="0.25">
      <c r="B61" s="157">
        <v>2</v>
      </c>
      <c r="C61" s="115" t="s">
        <v>106</v>
      </c>
      <c r="D61" s="117" t="s">
        <v>26</v>
      </c>
      <c r="E61" s="117" t="s">
        <v>27</v>
      </c>
      <c r="F61" s="198"/>
      <c r="G61" s="118">
        <v>0</v>
      </c>
      <c r="H61" s="119" t="s">
        <v>7</v>
      </c>
    </row>
    <row r="62" spans="2:8" ht="30" x14ac:dyDescent="0.25">
      <c r="B62" s="157">
        <v>2</v>
      </c>
      <c r="C62" s="115" t="s">
        <v>107</v>
      </c>
      <c r="D62" s="117" t="s">
        <v>26</v>
      </c>
      <c r="E62" s="117" t="s">
        <v>27</v>
      </c>
      <c r="F62" s="198"/>
      <c r="G62" s="118">
        <v>0</v>
      </c>
      <c r="H62" s="119" t="s">
        <v>7</v>
      </c>
    </row>
    <row r="63" spans="2:8" ht="30" x14ac:dyDescent="0.25">
      <c r="B63" s="157">
        <v>2</v>
      </c>
      <c r="C63" s="115" t="s">
        <v>108</v>
      </c>
      <c r="D63" s="117" t="s">
        <v>26</v>
      </c>
      <c r="E63" s="117" t="s">
        <v>27</v>
      </c>
      <c r="F63" s="198"/>
      <c r="G63" s="118">
        <v>0</v>
      </c>
      <c r="H63" s="119" t="s">
        <v>7</v>
      </c>
    </row>
    <row r="64" spans="2:8" ht="30" x14ac:dyDescent="0.25">
      <c r="B64" s="157">
        <v>2</v>
      </c>
      <c r="C64" s="115" t="s">
        <v>109</v>
      </c>
      <c r="D64" s="117" t="s">
        <v>26</v>
      </c>
      <c r="E64" s="117" t="s">
        <v>27</v>
      </c>
      <c r="F64" s="198"/>
      <c r="G64" s="118">
        <v>0</v>
      </c>
      <c r="H64" s="119" t="s">
        <v>7</v>
      </c>
    </row>
    <row r="65" spans="2:8" ht="30" x14ac:dyDescent="0.25">
      <c r="B65" s="157">
        <v>2</v>
      </c>
      <c r="C65" s="115" t="s">
        <v>110</v>
      </c>
      <c r="D65" s="117" t="s">
        <v>26</v>
      </c>
      <c r="E65" s="117" t="s">
        <v>27</v>
      </c>
      <c r="F65" s="198"/>
      <c r="G65" s="118">
        <v>0</v>
      </c>
      <c r="H65" s="119" t="s">
        <v>7</v>
      </c>
    </row>
    <row r="66" spans="2:8" ht="30" x14ac:dyDescent="0.25">
      <c r="B66" s="157">
        <v>2</v>
      </c>
      <c r="C66" s="115" t="s">
        <v>111</v>
      </c>
      <c r="D66" s="117" t="s">
        <v>26</v>
      </c>
      <c r="E66" s="117" t="s">
        <v>27</v>
      </c>
      <c r="F66" s="198"/>
      <c r="G66" s="118">
        <v>0</v>
      </c>
      <c r="H66" s="119" t="s">
        <v>7</v>
      </c>
    </row>
    <row r="67" spans="2:8" ht="45" x14ac:dyDescent="0.25">
      <c r="B67" s="157">
        <v>2</v>
      </c>
      <c r="C67" s="115" t="s">
        <v>112</v>
      </c>
      <c r="D67" s="117" t="s">
        <v>26</v>
      </c>
      <c r="E67" s="117" t="s">
        <v>27</v>
      </c>
      <c r="F67" s="198"/>
      <c r="G67" s="118">
        <v>0</v>
      </c>
      <c r="H67" s="119" t="s">
        <v>7</v>
      </c>
    </row>
    <row r="68" spans="2:8" ht="45" x14ac:dyDescent="0.25">
      <c r="B68" s="157">
        <v>2</v>
      </c>
      <c r="C68" s="115" t="s">
        <v>113</v>
      </c>
      <c r="D68" s="117" t="s">
        <v>26</v>
      </c>
      <c r="E68" s="117" t="s">
        <v>27</v>
      </c>
      <c r="F68" s="199"/>
      <c r="G68" s="118">
        <v>0</v>
      </c>
      <c r="H68" s="119" t="s">
        <v>7</v>
      </c>
    </row>
    <row r="69" spans="2:8" ht="15.75" x14ac:dyDescent="0.25">
      <c r="B69" s="20" t="s">
        <v>24</v>
      </c>
      <c r="C69" s="21"/>
      <c r="D69" s="22"/>
      <c r="E69" s="23"/>
      <c r="F69" s="51"/>
      <c r="G69" s="186"/>
      <c r="H69" s="26"/>
    </row>
    <row r="70" spans="2:8" ht="30" customHeight="1" x14ac:dyDescent="0.25">
      <c r="B70" s="157">
        <v>3</v>
      </c>
      <c r="C70" s="48" t="s">
        <v>114</v>
      </c>
      <c r="D70" s="117" t="s">
        <v>26</v>
      </c>
      <c r="E70" s="117" t="s">
        <v>27</v>
      </c>
      <c r="F70" s="197" t="s">
        <v>73</v>
      </c>
      <c r="G70" s="118">
        <v>0</v>
      </c>
      <c r="H70" s="119" t="s">
        <v>7</v>
      </c>
    </row>
    <row r="71" spans="2:8" ht="30" x14ac:dyDescent="0.25">
      <c r="B71" s="157">
        <v>3</v>
      </c>
      <c r="C71" s="49" t="s">
        <v>115</v>
      </c>
      <c r="D71" s="117" t="s">
        <v>26</v>
      </c>
      <c r="E71" s="117" t="s">
        <v>27</v>
      </c>
      <c r="F71" s="198"/>
      <c r="G71" s="118">
        <v>0</v>
      </c>
      <c r="H71" s="119" t="s">
        <v>7</v>
      </c>
    </row>
    <row r="72" spans="2:8" ht="30" x14ac:dyDescent="0.25">
      <c r="B72" s="157">
        <v>3</v>
      </c>
      <c r="C72" s="50" t="s">
        <v>116</v>
      </c>
      <c r="D72" s="117" t="s">
        <v>26</v>
      </c>
      <c r="E72" s="117" t="s">
        <v>27</v>
      </c>
      <c r="F72" s="198"/>
      <c r="G72" s="118">
        <v>0</v>
      </c>
      <c r="H72" s="119" t="s">
        <v>7</v>
      </c>
    </row>
    <row r="73" spans="2:8" ht="30" x14ac:dyDescent="0.25">
      <c r="B73" s="157">
        <v>3</v>
      </c>
      <c r="C73" s="48" t="s">
        <v>117</v>
      </c>
      <c r="D73" s="116" t="s">
        <v>26</v>
      </c>
      <c r="E73" s="116" t="s">
        <v>27</v>
      </c>
      <c r="F73" s="198"/>
      <c r="G73" s="118">
        <v>0</v>
      </c>
      <c r="H73" s="119" t="s">
        <v>7</v>
      </c>
    </row>
    <row r="74" spans="2:8" ht="30" x14ac:dyDescent="0.25">
      <c r="B74" s="157">
        <v>3</v>
      </c>
      <c r="C74" s="48" t="s">
        <v>118</v>
      </c>
      <c r="D74" s="117" t="s">
        <v>26</v>
      </c>
      <c r="E74" s="117" t="s">
        <v>27</v>
      </c>
      <c r="F74" s="198"/>
      <c r="G74" s="118">
        <v>0</v>
      </c>
      <c r="H74" s="119" t="s">
        <v>7</v>
      </c>
    </row>
    <row r="75" spans="2:8" ht="30" x14ac:dyDescent="0.25">
      <c r="B75" s="157">
        <v>3</v>
      </c>
      <c r="C75" s="48" t="s">
        <v>119</v>
      </c>
      <c r="D75" s="117" t="s">
        <v>26</v>
      </c>
      <c r="E75" s="117" t="s">
        <v>27</v>
      </c>
      <c r="F75" s="198"/>
      <c r="G75" s="118">
        <v>0</v>
      </c>
      <c r="H75" s="119" t="s">
        <v>7</v>
      </c>
    </row>
    <row r="76" spans="2:8" ht="32.25" customHeight="1" x14ac:dyDescent="0.25">
      <c r="B76" s="157">
        <v>3</v>
      </c>
      <c r="C76" s="48" t="s">
        <v>120</v>
      </c>
      <c r="D76" s="117" t="s">
        <v>26</v>
      </c>
      <c r="E76" s="117" t="s">
        <v>27</v>
      </c>
      <c r="F76" s="198"/>
      <c r="G76" s="118">
        <v>0</v>
      </c>
      <c r="H76" s="119" t="s">
        <v>7</v>
      </c>
    </row>
    <row r="77" spans="2:8" ht="30" x14ac:dyDescent="0.25">
      <c r="B77" s="157">
        <v>3</v>
      </c>
      <c r="C77" s="49" t="s">
        <v>121</v>
      </c>
      <c r="D77" s="117" t="s">
        <v>26</v>
      </c>
      <c r="E77" s="117" t="s">
        <v>27</v>
      </c>
      <c r="F77" s="198"/>
      <c r="G77" s="118">
        <v>0</v>
      </c>
      <c r="H77" s="119" t="s">
        <v>7</v>
      </c>
    </row>
    <row r="78" spans="2:8" ht="30" x14ac:dyDescent="0.25">
      <c r="B78" s="157">
        <v>3</v>
      </c>
      <c r="C78" s="50" t="s">
        <v>122</v>
      </c>
      <c r="D78" s="117" t="s">
        <v>26</v>
      </c>
      <c r="E78" s="117" t="s">
        <v>27</v>
      </c>
      <c r="F78" s="198"/>
      <c r="G78" s="118">
        <v>0</v>
      </c>
      <c r="H78" s="119" t="s">
        <v>7</v>
      </c>
    </row>
    <row r="79" spans="2:8" ht="30" x14ac:dyDescent="0.25">
      <c r="B79" s="157">
        <v>3</v>
      </c>
      <c r="C79" s="48" t="s">
        <v>123</v>
      </c>
      <c r="D79" s="116" t="s">
        <v>26</v>
      </c>
      <c r="E79" s="116" t="s">
        <v>27</v>
      </c>
      <c r="F79" s="198"/>
      <c r="G79" s="118">
        <v>0</v>
      </c>
      <c r="H79" s="119" t="s">
        <v>7</v>
      </c>
    </row>
    <row r="80" spans="2:8" ht="30" x14ac:dyDescent="0.25">
      <c r="B80" s="157">
        <v>3</v>
      </c>
      <c r="C80" s="48" t="s">
        <v>124</v>
      </c>
      <c r="D80" s="117" t="s">
        <v>26</v>
      </c>
      <c r="E80" s="117" t="s">
        <v>27</v>
      </c>
      <c r="F80" s="198"/>
      <c r="G80" s="118">
        <v>0</v>
      </c>
      <c r="H80" s="119" t="s">
        <v>7</v>
      </c>
    </row>
    <row r="81" spans="2:8" ht="45" x14ac:dyDescent="0.25">
      <c r="B81" s="157">
        <v>3</v>
      </c>
      <c r="C81" s="48" t="s">
        <v>125</v>
      </c>
      <c r="D81" s="117" t="s">
        <v>26</v>
      </c>
      <c r="E81" s="117" t="s">
        <v>27</v>
      </c>
      <c r="F81" s="198"/>
      <c r="G81" s="118">
        <v>0</v>
      </c>
      <c r="H81" s="119" t="s">
        <v>7</v>
      </c>
    </row>
    <row r="82" spans="2:8" ht="15.6" customHeight="1" x14ac:dyDescent="0.25">
      <c r="B82" s="157">
        <v>4</v>
      </c>
      <c r="C82" s="48" t="s">
        <v>126</v>
      </c>
      <c r="D82" s="117" t="s">
        <v>26</v>
      </c>
      <c r="E82" s="117" t="s">
        <v>27</v>
      </c>
      <c r="F82" s="198"/>
      <c r="G82" s="118">
        <v>0</v>
      </c>
      <c r="H82" s="119" t="s">
        <v>7</v>
      </c>
    </row>
    <row r="83" spans="2:8" ht="30" x14ac:dyDescent="0.25">
      <c r="B83" s="157">
        <v>4</v>
      </c>
      <c r="C83" s="50" t="s">
        <v>127</v>
      </c>
      <c r="D83" s="117" t="s">
        <v>26</v>
      </c>
      <c r="E83" s="117" t="s">
        <v>27</v>
      </c>
      <c r="F83" s="198"/>
      <c r="G83" s="118">
        <v>0</v>
      </c>
      <c r="H83" s="119" t="s">
        <v>7</v>
      </c>
    </row>
    <row r="84" spans="2:8" x14ac:dyDescent="0.25">
      <c r="B84" s="157">
        <v>4</v>
      </c>
      <c r="C84" s="50" t="s">
        <v>128</v>
      </c>
      <c r="D84" s="117" t="s">
        <v>26</v>
      </c>
      <c r="E84" s="117" t="s">
        <v>27</v>
      </c>
      <c r="F84" s="198"/>
      <c r="G84" s="118">
        <v>0</v>
      </c>
      <c r="H84" s="119" t="s">
        <v>7</v>
      </c>
    </row>
    <row r="85" spans="2:8" x14ac:dyDescent="0.25">
      <c r="B85" s="157">
        <v>4</v>
      </c>
      <c r="C85" s="48" t="s">
        <v>129</v>
      </c>
      <c r="D85" s="116" t="s">
        <v>26</v>
      </c>
      <c r="E85" s="116" t="s">
        <v>27</v>
      </c>
      <c r="F85" s="198"/>
      <c r="G85" s="118">
        <v>0</v>
      </c>
      <c r="H85" s="119" t="s">
        <v>7</v>
      </c>
    </row>
    <row r="86" spans="2:8" ht="30" x14ac:dyDescent="0.25">
      <c r="B86" s="157">
        <v>4</v>
      </c>
      <c r="C86" s="48" t="s">
        <v>130</v>
      </c>
      <c r="D86" s="117" t="s">
        <v>26</v>
      </c>
      <c r="E86" s="117" t="s">
        <v>27</v>
      </c>
      <c r="F86" s="198"/>
      <c r="G86" s="118">
        <v>0</v>
      </c>
      <c r="H86" s="119" t="s">
        <v>7</v>
      </c>
    </row>
    <row r="87" spans="2:8" ht="30" x14ac:dyDescent="0.25">
      <c r="B87" s="157">
        <v>4</v>
      </c>
      <c r="C87" s="48" t="s">
        <v>131</v>
      </c>
      <c r="D87" s="117" t="s">
        <v>26</v>
      </c>
      <c r="E87" s="117" t="s">
        <v>27</v>
      </c>
      <c r="F87" s="198"/>
      <c r="G87" s="118">
        <v>0</v>
      </c>
      <c r="H87" s="119" t="s">
        <v>7</v>
      </c>
    </row>
    <row r="88" spans="2:8" ht="30" x14ac:dyDescent="0.25">
      <c r="B88" s="157">
        <v>4</v>
      </c>
      <c r="C88" s="49" t="s">
        <v>132</v>
      </c>
      <c r="D88" s="117" t="s">
        <v>26</v>
      </c>
      <c r="E88" s="117" t="s">
        <v>27</v>
      </c>
      <c r="F88" s="198"/>
      <c r="G88" s="118">
        <v>0</v>
      </c>
      <c r="H88" s="119" t="s">
        <v>7</v>
      </c>
    </row>
    <row r="89" spans="2:8" x14ac:dyDescent="0.25">
      <c r="B89" s="157">
        <v>4</v>
      </c>
      <c r="C89" s="50" t="s">
        <v>133</v>
      </c>
      <c r="D89" s="117" t="s">
        <v>26</v>
      </c>
      <c r="E89" s="117" t="s">
        <v>27</v>
      </c>
      <c r="F89" s="198"/>
      <c r="G89" s="118">
        <v>0</v>
      </c>
      <c r="H89" s="119" t="s">
        <v>7</v>
      </c>
    </row>
    <row r="90" spans="2:8" ht="30" x14ac:dyDescent="0.25">
      <c r="B90" s="157">
        <v>4</v>
      </c>
      <c r="C90" s="48" t="s">
        <v>134</v>
      </c>
      <c r="D90" s="116" t="s">
        <v>26</v>
      </c>
      <c r="E90" s="116" t="s">
        <v>27</v>
      </c>
      <c r="F90" s="198"/>
      <c r="G90" s="118">
        <v>0</v>
      </c>
      <c r="H90" s="119" t="s">
        <v>7</v>
      </c>
    </row>
    <row r="91" spans="2:8" ht="30.75" thickBot="1" x14ac:dyDescent="0.3">
      <c r="B91" s="157">
        <v>4</v>
      </c>
      <c r="C91" s="48" t="s">
        <v>135</v>
      </c>
      <c r="D91" s="117" t="s">
        <v>26</v>
      </c>
      <c r="E91" s="117" t="s">
        <v>27</v>
      </c>
      <c r="F91" s="200"/>
      <c r="G91" s="118">
        <v>0</v>
      </c>
      <c r="H91" s="119" t="s">
        <v>7</v>
      </c>
    </row>
    <row r="92" spans="2:8" ht="16.5" thickBot="1" x14ac:dyDescent="0.3">
      <c r="B92" s="129" t="s">
        <v>90</v>
      </c>
      <c r="C92" s="139"/>
      <c r="D92" s="144"/>
      <c r="E92" s="145"/>
      <c r="F92" s="146"/>
      <c r="G92" s="147">
        <f>SUM(G70:G91)+SUM(G47:G68)</f>
        <v>0</v>
      </c>
      <c r="H92" s="128" t="s">
        <v>7</v>
      </c>
    </row>
    <row r="93" spans="2:8" ht="16.5" thickBot="1" x14ac:dyDescent="0.3">
      <c r="B93" s="148" t="s">
        <v>91</v>
      </c>
      <c r="C93" s="149"/>
      <c r="D93" s="150"/>
      <c r="E93" s="151"/>
      <c r="F93" s="152"/>
      <c r="G93" s="153">
        <f>G44+G92</f>
        <v>614355.77400000009</v>
      </c>
      <c r="H93" s="73" t="s">
        <v>7</v>
      </c>
    </row>
    <row r="94" spans="2:8" ht="16.5" thickBot="1" x14ac:dyDescent="0.3">
      <c r="B94" s="56" t="s">
        <v>28</v>
      </c>
      <c r="C94" s="57"/>
      <c r="D94" s="58"/>
      <c r="E94" s="59">
        <v>0</v>
      </c>
      <c r="F94" s="60"/>
      <c r="G94" s="61">
        <f>-(G93*E94)</f>
        <v>0</v>
      </c>
      <c r="H94" s="62" t="s">
        <v>7</v>
      </c>
    </row>
    <row r="95" spans="2:8" ht="16.5" thickBot="1" x14ac:dyDescent="0.3">
      <c r="B95" s="56" t="s">
        <v>69</v>
      </c>
      <c r="C95" s="57"/>
      <c r="D95" s="58"/>
      <c r="E95" s="59">
        <v>0</v>
      </c>
      <c r="F95" s="60"/>
      <c r="G95" s="61">
        <f>(G93*E95)</f>
        <v>0</v>
      </c>
      <c r="H95" s="62" t="s">
        <v>7</v>
      </c>
    </row>
    <row r="96" spans="2:8" ht="16.5" thickBot="1" x14ac:dyDescent="0.3">
      <c r="B96" s="38" t="s">
        <v>70</v>
      </c>
      <c r="C96" s="39"/>
      <c r="D96" s="52"/>
      <c r="E96" s="53"/>
      <c r="F96" s="54"/>
      <c r="G96" s="55">
        <f>G93+G94+G95</f>
        <v>614355.77400000009</v>
      </c>
      <c r="H96" s="40" t="s">
        <v>7</v>
      </c>
    </row>
    <row r="97" spans="2:8" ht="15.75" x14ac:dyDescent="0.25">
      <c r="B97" s="56" t="s">
        <v>29</v>
      </c>
      <c r="C97" s="57"/>
      <c r="D97" s="58"/>
      <c r="E97" s="63">
        <f>'Übersicht '!D29</f>
        <v>0</v>
      </c>
      <c r="F97" s="60"/>
      <c r="G97" s="61">
        <f>G96*E97</f>
        <v>0</v>
      </c>
      <c r="H97" s="62" t="s">
        <v>7</v>
      </c>
    </row>
    <row r="98" spans="2:8" ht="16.5" thickBot="1" x14ac:dyDescent="0.3">
      <c r="B98" s="64" t="s">
        <v>71</v>
      </c>
      <c r="C98" s="65"/>
      <c r="D98" s="66"/>
      <c r="E98" s="67"/>
      <c r="F98" s="67"/>
      <c r="G98" s="68">
        <f>G96+G97</f>
        <v>614355.77400000009</v>
      </c>
      <c r="H98" s="69" t="s">
        <v>7</v>
      </c>
    </row>
    <row r="99" spans="2:8" ht="15.75" x14ac:dyDescent="0.25">
      <c r="B99" s="70"/>
      <c r="C99" s="4"/>
      <c r="D99" s="71"/>
      <c r="E99" s="15"/>
      <c r="F99" s="15"/>
      <c r="G99" s="72"/>
      <c r="H99" s="15"/>
    </row>
  </sheetData>
  <sheetProtection algorithmName="SHA-512" hashValue="vfjdk3rYwPm/TWl4tIMiwq6sOG3vTSZDt9Q+k9/W+pgH/Y8hxJD1Yk7F3EnBWTtk/ifkFlwOBqoRJ+rJjUDeQw==" saltValue="VTS+0LRCrSi0S3mubecl8A==" spinCount="100000" sheet="1" objects="1" scenarios="1"/>
  <mergeCells count="11">
    <mergeCell ref="F47:F68"/>
    <mergeCell ref="F70:F91"/>
    <mergeCell ref="B3:E3"/>
    <mergeCell ref="C7:H9"/>
    <mergeCell ref="G26:H26"/>
    <mergeCell ref="B35:B36"/>
    <mergeCell ref="C35:C36"/>
    <mergeCell ref="D35:D36"/>
    <mergeCell ref="E35:F35"/>
    <mergeCell ref="G35:H36"/>
    <mergeCell ref="B16:H16"/>
  </mergeCells>
  <phoneticPr fontId="26" type="noConversion"/>
  <pageMargins left="0.7" right="0.7" top="0.75" bottom="0.75" header="0.3" footer="0.3"/>
  <pageSetup paperSize="8" scale="68" fitToHeight="0"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Übersicht </vt:lpstr>
      <vt:lpstr>Anrech. Kosten</vt:lpstr>
      <vt:lpstr>Los 1 Obj. 1 Neubau Psychiatrie</vt:lpstr>
      <vt:lpstr>'Anrech. Kosten'!Druckbereich</vt:lpstr>
      <vt:lpstr>'Los 1 Obj. 1 Neubau Psychiatrie'!Druckbereich</vt:lpstr>
      <vt:lpstr>'Übersicht '!Druckbereich</vt:lpstr>
      <vt:lpstr>'Los 1 Obj. 1 Neubau Psychiatrie'!Drucktitel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Thao</dc:creator>
  <cp:lastModifiedBy>Thinius, Natalie</cp:lastModifiedBy>
  <cp:lastPrinted>2025-12-12T17:02:58Z</cp:lastPrinted>
  <dcterms:created xsi:type="dcterms:W3CDTF">2025-08-20T08:26:17Z</dcterms:created>
  <dcterms:modified xsi:type="dcterms:W3CDTF">2026-04-24T10:34:19Z</dcterms:modified>
</cp:coreProperties>
</file>