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Materialwirtschaft\2_Verfahren VS ab 2022\#8181-701317 Pipettierautomat, Fluent 780\"/>
    </mc:Choice>
  </mc:AlternateContent>
  <xr:revisionPtr revIDLastSave="0" documentId="8_{6E4FF315-9462-4B9C-B79C-B1CA7551C776}" xr6:coauthVersionLast="47" xr6:coauthVersionMax="47" xr10:uidLastSave="{00000000-0000-0000-0000-000000000000}"/>
  <bookViews>
    <workbookView xWindow="-120" yWindow="-120" windowWidth="38640" windowHeight="21120" xr2:uid="{00000000-000D-0000-FFFF-FFFF00000000}"/>
  </bookViews>
  <sheets>
    <sheet name="Leistungsbeschreibung" sheetId="1" r:id="rId1"/>
    <sheet name="Bewertungsvorschla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5" i="2" l="1"/>
  <c r="D15" i="2"/>
  <c r="C15" i="2"/>
  <c r="B15" i="2"/>
  <c r="E14" i="2" l="1"/>
  <c r="E13" i="2"/>
  <c r="E12" i="2"/>
  <c r="E11" i="2"/>
  <c r="E10" i="2"/>
  <c r="E9" i="2"/>
  <c r="E8" i="2"/>
  <c r="E7" i="2"/>
  <c r="E6" i="2"/>
  <c r="E5" i="2"/>
  <c r="D14" i="2"/>
  <c r="D13" i="2"/>
  <c r="D12" i="2"/>
  <c r="D11" i="2"/>
  <c r="D10" i="2"/>
  <c r="D9" i="2"/>
  <c r="D8" i="2"/>
  <c r="D7" i="2"/>
  <c r="D6" i="2"/>
  <c r="C14" i="2"/>
  <c r="C13" i="2"/>
  <c r="C12" i="2"/>
  <c r="C11" i="2"/>
  <c r="C10" i="2"/>
  <c r="C9" i="2"/>
  <c r="C8" i="2"/>
  <c r="C7" i="2"/>
  <c r="C6" i="2"/>
  <c r="C5" i="2"/>
  <c r="B14" i="2"/>
  <c r="B13" i="2"/>
  <c r="B12" i="2"/>
  <c r="B11" i="2"/>
  <c r="B10" i="2"/>
  <c r="B9" i="2"/>
  <c r="B8" i="2"/>
  <c r="B7" i="2"/>
  <c r="B6" i="2"/>
  <c r="D5" i="2"/>
  <c r="B5" i="2"/>
  <c r="D16" i="2" l="1"/>
  <c r="E16" i="2"/>
  <c r="C16" i="2"/>
  <c r="B16" i="2"/>
  <c r="F15" i="2"/>
  <c r="F14" i="2"/>
  <c r="F13" i="2"/>
  <c r="F12" i="2"/>
  <c r="F10" i="2"/>
  <c r="F11" i="2"/>
  <c r="F8" i="2"/>
  <c r="F9" i="2"/>
  <c r="F7" i="2"/>
  <c r="F6" i="2"/>
  <c r="F5" i="2"/>
  <c r="F16" i="2" l="1"/>
</calcChain>
</file>

<file path=xl/sharedStrings.xml><?xml version="1.0" encoding="utf-8"?>
<sst xmlns="http://schemas.openxmlformats.org/spreadsheetml/2006/main" count="325" uniqueCount="228">
  <si>
    <t>Artikelbezeichnung</t>
  </si>
  <si>
    <t>Hersteller</t>
  </si>
  <si>
    <t>Anzahl</t>
  </si>
  <si>
    <t>Standort</t>
  </si>
  <si>
    <t>Leistungsbeschreibung</t>
  </si>
  <si>
    <t>Antwort
(J/N)</t>
  </si>
  <si>
    <t>Nachweis / Fundstelle</t>
  </si>
  <si>
    <t>Typ</t>
  </si>
  <si>
    <t>Bezeichnung</t>
  </si>
  <si>
    <t>Beschreibung</t>
  </si>
  <si>
    <t>1. Allgemeines und Leistungsumfang</t>
  </si>
  <si>
    <t>herstellerneutral</t>
  </si>
  <si>
    <t>Ausschlusselement</t>
  </si>
  <si>
    <t>1.1 Systemart</t>
  </si>
  <si>
    <t>1.5 Neugerät</t>
  </si>
  <si>
    <t>1.6 Gleichwertigkeit</t>
  </si>
  <si>
    <t>2. Konformität und Dokumentation</t>
  </si>
  <si>
    <t>Wertungselement</t>
  </si>
  <si>
    <t>3. Aufstellung und Umgebungsbedingungen</t>
  </si>
  <si>
    <t>4. Objektträgerhandling und Kapazität</t>
  </si>
  <si>
    <t>5. Scanleistung, Optik, Fokus und Qualität</t>
  </si>
  <si>
    <t>6. Identifikation und Rückverfolgbarkeit</t>
  </si>
  <si>
    <t>7. Software, Bildmanagement und Interoperabilität</t>
  </si>
  <si>
    <t>8. IT, Informationssicherheit und Datenschutz</t>
  </si>
  <si>
    <t>9. Service, Schulung und Gewährleistung</t>
  </si>
  <si>
    <t>10. Lieferung, Abnahme und Nachhaltigkeit</t>
  </si>
  <si>
    <t>Bewertungsvorschlag und Kriterienübersicht</t>
  </si>
  <si>
    <t>Kapitel</t>
  </si>
  <si>
    <t>Kriterien
gesamt</t>
  </si>
  <si>
    <t>Ausschluss-
elemente</t>
  </si>
  <si>
    <t>Wertungs-
elemente</t>
  </si>
  <si>
    <t>Max.
Punkte</t>
  </si>
  <si>
    <t>Anteil an
Wertungspunkten</t>
  </si>
  <si>
    <t>Bewertungsgrundsatz</t>
  </si>
  <si>
    <t>0 Punkte = kein/geringer Mehrwert; Maximalpunkte = vollständig nachgewiesener, erheblicher Mehrwert.</t>
  </si>
  <si>
    <t>Gesamt</t>
  </si>
  <si>
    <t>0 Punkte</t>
  </si>
  <si>
    <t>1-2 Punkte</t>
  </si>
  <si>
    <t>3-4 Punkte</t>
  </si>
  <si>
    <t>5 Punkte</t>
  </si>
  <si>
    <t>Anforderung nicht oder nur unzureichend erfüllt</t>
  </si>
  <si>
    <t>geringer Mehrwert</t>
  </si>
  <si>
    <t>deutlicher Mehrwert</t>
  </si>
  <si>
    <t>bestmögliche beziehungsweise vollständig nachgewiesene Ausprägung</t>
  </si>
  <si>
    <t>Vergebene Punkt</t>
  </si>
  <si>
    <t>Begründung</t>
  </si>
  <si>
    <t>Leistungsbeschreibung – Automatisierte NGS-Library-Preparation-Workstation</t>
  </si>
  <si>
    <t>Automatisierte NGS-Library-Preparation-Workstation</t>
  </si>
  <si>
    <t>Z4, B0.13</t>
  </si>
  <si>
    <t>Anzubieten ist eine automatisierte, modular konfigurierbare Liquid-Handling-Workstation für die weitgehend unbeaufsichtigte Präparation von NGS-Bibliotheken. Die Plattform muss eine variable Verarbeitung von 1 bis 96 Proben pro Ansatz ermöglichen.</t>
  </si>
  <si>
    <t>1.2 Probenkapazität</t>
  </si>
  <si>
    <t>Das System muss NGS-Library-Preparation-Workflows mit variabler Probenzahl von 1 bis 96 Proben pro Ansatz verarbeiten können.</t>
  </si>
  <si>
    <t>1.3 Offene Konfiguration</t>
  </si>
  <si>
    <t>Die Plattform muss unterschiedliche NGS-Kits und frei programmierbare Laborabläufe abbilden können; eine ausschließliche Bindung an einen einzelnen Reagenzienhersteller ist nicht zulässig.</t>
  </si>
  <si>
    <t>1.4 Vollständiges Gesamtsystem</t>
  </si>
  <si>
    <t>Es ist fabrikneue, ungebrauchte Hardware der aktuellen und regulär unterstützten Produktgeneration anzubieten.</t>
  </si>
  <si>
    <t>Bei einer vom internen Referenzsystem abweichenden Lösung ist die technische und funktionale Gleichwertigkeit zu sämtlichen Ausschlusselementen anhand konkreter Herstellerunterlagen nachzuweisen.</t>
  </si>
  <si>
    <t>2. NGS-Applikation und Workflow</t>
  </si>
  <si>
    <t>2.2 End-to-End-Automation</t>
  </si>
  <si>
    <t>2.3 Variable Batchgrößen</t>
  </si>
  <si>
    <t>Der automatisierte Ablauf muss für wechselnde Probenzahlen innerhalb des Bereichs 1–96 ohne grundlegende Änderung der Methode nutzbar sein; zeitkritische Trocknungs- und Inkubationsschritte müssen unabhängig von der Probenzahl prozesssicher abgebildet werden.</t>
  </si>
  <si>
    <t>2.4 Walk-away-Betrieb</t>
  </si>
  <si>
    <t>2.5 Integrierte Quantifizierung</t>
  </si>
  <si>
    <t>Die automatisierte Messung von DNA-/RNA-Konzentrationen beziehungsweise Library-QC mittels integriertem Plattenreader muss Bestandteil des Gesamtsystems sein.</t>
  </si>
  <si>
    <t>2.6 Weitere validierte NGS-Protokolle</t>
  </si>
  <si>
    <t>Die Anzahl weiterer bereits verfügbarer beziehungsweise durch den Hersteller unterstützter NGS-Library-Preparation-Protokolle ist darzustellen und wird positiv bewertet.</t>
  </si>
  <si>
    <t>2.7 Anpassbarkeit durch geschulte Anwender</t>
  </si>
  <si>
    <t>Nach entsprechender Herstellerschulung muss es qualifizierten Systemverantwortlichen möglich sein, Anwendungen in der Steuerungssoftware selbst zu programmieren und bestehende Methoden beziehungsweise Liquid-Handling-Parameter zu optimieren. Zusätzlich verfügbare Unterstützungsleistungen für die spätere eigenständige Methodenentwicklung sind darzustellen.</t>
  </si>
  <si>
    <t>2.8 Applikationssupport</t>
  </si>
  <si>
    <t>3.  Pipettier- und Robotikfunktionen</t>
  </si>
  <si>
    <t>3.2 Acht unabhängige Pipettierkanäle</t>
  </si>
  <si>
    <t>3.3 Volumenbereich Einzelkanäle</t>
  </si>
  <si>
    <t>3.5 Flüssigkeitsstanderkennung</t>
  </si>
  <si>
    <t>3.6 Pipettierüberwachung</t>
  </si>
  <si>
    <t>3.7 96-Kanal-Pipettierkopf</t>
  </si>
  <si>
    <t>3.8 Volumenbereich 96-Kanal</t>
  </si>
  <si>
    <t>3.9 Selektive Spitzenaufnahme</t>
  </si>
  <si>
    <t>Die zeilen-, spalten- oder teilplattenweise Spitzenaufnahme durch den 96-Kanal-Kopf wird positiv bewertet.</t>
  </si>
  <si>
    <t>3.10 Gemeinsame Spitzentypen</t>
  </si>
  <si>
    <t>3.11 Roboter-Greifarm mit erweiterter Z-Reichweite</t>
  </si>
  <si>
    <t>3.12 Parallele Armsteuerung</t>
  </si>
  <si>
    <t>4. Deck, Labware und integrierte Prozessmodule</t>
  </si>
  <si>
    <t>4.2 Walk-away-Decklayout</t>
  </si>
  <si>
    <t>4.3 Modular rekonfigurierbares Deck</t>
  </si>
  <si>
    <t>Decksegmente und Standardcarrier müssen präzise und ohne aufwendiges erneutes Einlernen austauschbar beziehungsweise rekonfigurierbar sein.</t>
  </si>
  <si>
    <t>4.5 Platten- und Spitzenhotels</t>
  </si>
  <si>
    <t>4.6 Magnetmodul</t>
  </si>
  <si>
    <t>Ein für 96-Well-Platten geeignetes Magnetmodul zur automatisierten magnetischen Bead-Separation muss enthalten sein.</t>
  </si>
  <si>
    <t>4.7 Temperatur- und Schüttelmodule</t>
  </si>
  <si>
    <t>4.8 On-Deck-Thermocycler</t>
  </si>
  <si>
    <t>Ein automatisiert beladbarer 96-Well-On-Deck-Thermocycler muss enthalten sein; Thermoblock mindestens +4 bis +99 °C, regelbarer Heizdeckel mindestens +30 bis +115 °C.</t>
  </si>
  <si>
    <t>4.9 Automatisches Modulhandling</t>
  </si>
  <si>
    <t>Der Greifarm muss Schüttler, Magnet, Thermocycler, Reader und weitere automatisiert zugängliche Module beziehungsweise deren Labware sicher be- und entladen können.</t>
  </si>
  <si>
    <t>4.10 Reagenzien- und Abfallhandling</t>
  </si>
  <si>
    <t>6. Software, Datenintegrität und Benutzerführung</t>
  </si>
  <si>
    <t>6.1 Steuerungssoftware und Touchscreen</t>
  </si>
  <si>
    <t>Eine grafische Steuerungssoftware sowie ein am System verfügbarer Touchscreen für Routinebedienung, Statusanzeige und geführtes Beladen müssen enthalten sein.</t>
  </si>
  <si>
    <t>6.2 Geführter Ladedialog</t>
  </si>
  <si>
    <t>Die Software muss benötigte Reagenz- und Verbrauchsmaterialmengen berechnen und den Anwender schrittweise durch die Beladung führen.</t>
  </si>
  <si>
    <t>6.3 Kamerabasierte Deckkontrolle</t>
  </si>
  <si>
    <t>Die tatsächliche Deckbeladung muss kamerabasiert mit dem erwarteten Layout verglichen werden; fehlende, falsche, verschobene Labware oder Module und inkorrekte Decksegmente sind vor Laufstart anzuzeigen.</t>
  </si>
  <si>
    <t>Die angebotene Systemsoftware muss eine geregelte Benutzerverwaltung für den qualitätsgesicherten Betrieb ermöglichen. Erforderlich sind mindestens individuelle Benutzerkonten sowie eine differenzierte Vergabe von Berechtigungen beziehungsweise Rollen für Routineanwender und Systemverantwortliche. Der konkrete Funktionsumfang ist durch Softwareunterlagen nachzuweisen.</t>
  </si>
  <si>
    <t>Relevante Änderungen an Methoden, Konfigurationen, Benutzerrechten und elektronischen Laufdaten müssen nachvollziehbar protokolliert und exportierbar sein.</t>
  </si>
  <si>
    <t>Elektronische Genehmigungs-/Freigabefunktionen für Methoden oder Datensätze werden gefordert, soweit sie Bestandteil der angebotenen Gx-Konfiguration sind; der genaue Funktionsumfang ist darzustellen.</t>
  </si>
  <si>
    <t>Proben-, Platten-, Methoden-, Benutzer-, Zeit- und Gerätezustandsinformationen müssen einem Lauf eindeutig zugeordnet und als Bericht oder strukturierter Datensatz exportierbar sein.</t>
  </si>
  <si>
    <t>7. Sicherheit, Kontaminationsschutz und Konformität</t>
  </si>
  <si>
    <t>7.1 Geschlossenes Sicherheitssystem</t>
  </si>
  <si>
    <t>Der Arbeitsbereich muss durch transparente, überwachte Schutzelemente eingehaust sein; sicherheitsrelevante Türen und Abdeckungen müssen während des Betriebs überwacht beziehungsweise verriegelt werden können.</t>
  </si>
  <si>
    <t>7.4 Kontaminationsarme Pipettierung</t>
  </si>
  <si>
    <t>Gefilterte Einwegspitzen und konstruktive Schutzmaßnahmen gegen das Eindringen von Flüssigkeit in die Pipettierkanäle müssen unterstützt werden.</t>
  </si>
  <si>
    <t>7.5 CE- und Sicherheitsdokumentation</t>
  </si>
  <si>
    <t>Für alle relevanten Systemkomponenten sind gültige CE-Konformitätserklärungen, Sicherheitsinformationen und Angaben zu den anwendbaren Normen vorzulegen.</t>
  </si>
  <si>
    <t>8. Aufstellung, Versorgung und IT-Infrastruktur</t>
  </si>
  <si>
    <t>8.1 Stellfläche</t>
  </si>
  <si>
    <t>8.2 Gesamthöhe</t>
  </si>
  <si>
    <t>8.3 Gewicht und Lasten</t>
  </si>
  <si>
    <t>Gesamtgewicht, Punktlasten und Anforderungen an Boden beziehungsweise Aufstellfläche sind verbindlich anzugeben; ein geeigneter Unterschrank muss Bestandteil des Angebots sein.</t>
  </si>
  <si>
    <t>8.4 Umgebungsbedingungen</t>
  </si>
  <si>
    <t>Zulässige Temperatur-, Luftfeuchte-, Belüftungs- und sonstige Umgebungsbedingungen sind verbindlich anzugeben und müssen mit einem üblichen klimatisierten molekularbiologischen Labor kompatibel sein.</t>
  </si>
  <si>
    <t>8.5 Stromversorgung</t>
  </si>
  <si>
    <t>Spannung, Frequenz, maximale Leistungsaufnahme, Spitzenlast und Anzahl aller erforderlichen Stromanschlüsse sind anzugeben. Alle für den Betrieb in Deutschland erforderlichen Netzkabel sind mitzuliefern.</t>
  </si>
  <si>
    <t>8.6 Steuer-PC</t>
  </si>
  <si>
    <t>8.7 Netzwerk und lokaler Betrieb</t>
  </si>
  <si>
    <t>Die angebotene Konfiguration einschließlich Unterschrank muss am vorgesehenen Laborstandort aufstellbar sein. Außenmaße, Wartungs-/Bedienabstände und Transportmaße sind verbindlich anzugeben.</t>
  </si>
  <si>
    <t>9. Lieferung, Installation und Abnahme</t>
  </si>
  <si>
    <t>9.1 Lieferung und Einbringung</t>
  </si>
  <si>
    <t>9.2 Terminplan</t>
  </si>
  <si>
    <t>Ein verbindlicher Terminplan für Produktion, Lieferung, Installation, Applikationsimplementierung und Abnahme ist vorzulegen; kurze realistische Gesamtzeiten werden positiv bewertet.</t>
  </si>
  <si>
    <t>9.3 Installation</t>
  </si>
  <si>
    <t>Installation, Konfiguration und Standardprüfung müssen durch qualifiziertes Hersteller- oder autorisiertes Servicepersonal erfolgen.</t>
  </si>
  <si>
    <t>9.4 IQ/OQ</t>
  </si>
  <si>
    <t>Für Workstation und alle integrierten Module ist eine dokumentierte Installations- und Funktionsqualifizierung (IQ/OQ) nach Herstellervorgaben durchzuführen.</t>
  </si>
  <si>
    <t>9.5 Applikationsimplementierung</t>
  </si>
  <si>
    <t>Das vereinbarte NGS-Protokoll ist durch qualifiziertes Applikationspersonal zu installieren, zu konfigurieren und mit den verwendeten Labware-/Moduldefinitionen zu dokumentieren.</t>
  </si>
  <si>
    <t>9.6 SAT und Pipettierprüfung</t>
  </si>
  <si>
    <t>9.7 Abnahmedokumentation</t>
  </si>
  <si>
    <t>Zur Abnahme sind mindestens die IQ/OQ-Dokumente der Workstation und integrierten Module, der zugehörige Service Report, der Nachweis des erbrachten Applikationssupports sowie das unterzeichnete Acceptance-/SAT-Protokoll des Systemtests zu übergeben. Zusätzlich sind Seriennummern, installierte Softwarestände und die finale System-/Applikationskonfiguration zu dokumentieren.</t>
  </si>
  <si>
    <t>10. Schulung, Service und Verbrauchsmaterialien</t>
  </si>
  <si>
    <t>10.1 Anwenderschulung</t>
  </si>
  <si>
    <t>10.2 Administrator- und Methodentraining</t>
  </si>
  <si>
    <t>Ein vertieftes Training für mindestens zwei Systemverantwortliche zu Programmierung, Methodenoptimierung, Benutzerverwaltung und Systembetreuung wird positiv bewertet.</t>
  </si>
  <si>
    <t>10.3 Gewährleistung</t>
  </si>
  <si>
    <t>Für das vollständige System ist eine Gewährleistungs- beziehungsweise Garantiezeit von mindestens 12 Monaten ab Abnahme vorzusehen.</t>
  </si>
  <si>
    <t>10.4 Servicekonzept</t>
  </si>
  <si>
    <t>Verfügbare Wartungs- und Vollserviceverträge, präventive Wartung, priorisierte Unterstützung, Ferndiagnose, Reaktionszeiten und Serviceorganisation sind darzustellen und werden bewertet.</t>
  </si>
  <si>
    <t>10.5 Starter-Verbrauchsmaterialien</t>
  </si>
  <si>
    <t>Eine für Installation, Qualifizierung, Training und erste Routineansätze ausreichende Grundausstattung an leitfähigen gefilterten Spitzen, Spitzenboxen, 25-/100-ml-Reservoiren und erforderlicher Standardlabware muss enthalten sein. Für NGS-Anwendungen ist geeignete molekularbiologische Reinheit nachzuweisen.</t>
  </si>
  <si>
    <t>2.1 Initiale NGS-Applikation – TSO 500 v2</t>
  </si>
  <si>
    <t>3.1 Robotik- und Prozessfunktionen</t>
  </si>
  <si>
    <t>3.4 Automatische Anpassung an Gefäßformate</t>
  </si>
  <si>
    <t>4.1 Nutzbare Deck- und Lagerkapazität</t>
  </si>
  <si>
    <t>5. Automatisierte Library-QC, Normalisierung und Pooling</t>
  </si>
  <si>
    <t>5.1 Automatisierte Library-QC</t>
  </si>
  <si>
    <t>5.2 Fluorometrische Quantifizierung</t>
  </si>
  <si>
    <t>7.2 Validierbares Dekontaminationskonzept</t>
  </si>
  <si>
    <t>Für den Arbeitsbereich muss ein wirksames, für molekularbiologische NGS-Workflows geeignetes und dokumentierbares Dekontaminationskonzept verfügbar sein. Zulässig sind UVC-basierte Verfahren oder funktional gleichwertige, vom Hersteller freigegebene Verfahren, sofern sie den erforderlichen Kontaminationsschutz gewährleisten und sicher in den Routinebetrieb integrierbar sind.</t>
  </si>
  <si>
    <t>7.3 Kontrollierter Dekontaminationsprozess</t>
  </si>
  <si>
    <t>Ein automatisierter beziehungsweise softwaregestützt geführter, sicher kontrollierter und dokumentierbarer Dekontaminationsprozess wird positiv bewertet. Bewertet werden insbesondere Sicherheitsverriegelung, definierte Zyklus-/Einwirkparameter, Statusanzeige, Protokollierung und einfache Integration in den Routinebetrieb.</t>
  </si>
  <si>
    <t>Vor Abnahme ist ein praktischer System-Akzeptanztest (SAT) für den vollständigen Zielworkflow mit Wasser beziehungsweise geeigneten Surrogaten durchzuführen. Der SAT muss mindestens Pipettierfunktion, Modulhandling, Walk-away-Ablauf, automatisierte Library-QC/Normalisierung/Pooling sowie die mechanische und softwareseitige Integration des vorhandenen Covaris R230 einschließlich Übergabe/Rücknahme der Labware, Methodenstart, Status-/Fehlerrückmeldung und kontrollierter Workflow-Fortsetzung prüfen.</t>
  </si>
  <si>
    <t>9.8 Finale Testlauf</t>
  </si>
  <si>
    <t>Aufnahme des Decks während eines Workflow/Laufs für eine visuelle Fehleranalyse im Falle eines Fehlers oder Abbruchs. Eine Aufnahme des kompletten Laufs ist nichts notwendig, jedoch müssen Videoaufnahmen 1 min vor und 30 s nach einer Fehlermeldung lokal verfügbar sein.</t>
  </si>
  <si>
    <t>Ein vom Hersteller freigegebener Steuer-PC mit zum Lieferzeitpunkt unterstütztem 64-Bit-Betriebssystem, Monitor und erforderlicher Peripherie muss enthalten sein. Hardware- und Software-Mindestanforderungen sind anzugeben. Soweit zusätzliche Client-/Administrationssoftware auf UMG-Arbeitsplätzen installiert wird, muss diese mindestens ein zum Lieferzeitpunkt unterstütztes Windows 11 Enterprise 64-Bit beziehungsweise bei webbasierten Clients aktuelle freigegebene Browser unterstützen; minimale und empfohlene Clientanforderungen sind anzugeben.</t>
  </si>
  <si>
    <t>Eine dokumentierte, automatisierbare Schnittstelle zur Übergabe von Auftrags-/Probeninformationen sowie zur Rückgabe von Laufstatus, Fehlerstatus, QC-/Quantifizierungsdaten und Ergebnissen an ein LIMS oder andere Drittsysteme wird positiv bewertet. Unterstützte Schnittstellenarten, Datenformate, Authentisierung, Verschlüsselung und technische Voraussetzungen sind zu beschreiben.</t>
  </si>
  <si>
    <t>11. IT, Informationssicherheit, Datenschutz und Lebenszyklus</t>
  </si>
  <si>
    <t>11.1 Netzwerk-/Kommunikationsdokumentation</t>
  </si>
  <si>
    <t>Mit dem Angebot sind ein Block-/Netzwerkdiagramm und eine vollständige Kommunikationsmatrix der angebotenen Gesamtlösung vorzulegen. Darzustellen sind mindestens Steuer-PC/Workstation, gegebenenfalls Server/Appliances, Reader/QC-Komponenten, LIMS-/Drittsysteme, Backup und Remote-Service. Für jede Kommunikation sind Quelle, Ziel, Port, Protokoll, Richtung, Verschlüsselung, Zertifikatsbedarf sowie DNS-/NTP-Abhängigkeiten und erforderliche Firewallfreigaben anzugeben. Kabelgebundenes Ethernet und IPv4 müssen unterstützt werden; IPv6-/Dual-Stack-Fähigkeit ist verbindlich anzugeben.</t>
  </si>
  <si>
    <t>11.2 System-/Serverarchitektur und Virtualisierung</t>
  </si>
  <si>
    <t>Der Bieter muss die vollständige Systemarchitektur benennen. Soweit Server, Appliances oder virtuelle Maschinen erforderlich sind, sind minimale und empfohlene Anforderungen an CPU, RAM, Speicher, IOPS, Netzwerk, Betriebssystem, Datenbank/Middleware, Backup und Lizenzen anzugeben. Es ist verbindlich darzustellen, ob physische und/oder virtuelle Betriebsformen freigegeben sind. Für Virtualisierung sind unterstützte Hypervisor, Ressourcenanforderungen, Snapshot-/Backup-Einschränkungen, Lizenzfolgen, Performancegrenzen und Supportbedingungen anzugeben. Sind keine Serverkomponenten erforderlich, ist dies ausdrücklich zu bestätigen.</t>
  </si>
  <si>
    <t>11.3 Benutzer-, Client- und Identitätsmanagement</t>
  </si>
  <si>
    <t>Für lokale und gegebenenfalls zentrale Benutzerverwaltung sind unterstützte Authentisierungs- und Rollenmodelle darzustellen. Die lokale rollenbasierte Benutzerverwaltung gemäß Kriterium 6.4 muss unabhängig von einer zentralen Identity-Anbindung nutzbar sein. Unterstützte Integrationen in zentrale Verzeichnis-/Identity-Dienste der UMG (z. B. Microsoft Active Directory/LDAP, Kerberos, SAML/OIDC oder funktional gleichwertig) sind anzugeben. Eine fehlende AD-/LDAP-Anbindung ist kein Ausschlussgrund, sofern die geforderten lokalen Benutzer- und Berechtigungsfunktionen vollständig erfüllt werden.</t>
  </si>
  <si>
    <t>11.4 Software- und Lizenzmodell</t>
  </si>
  <si>
    <t>Für sämtliche mitangebotenen Softwarekomponenten sind Lizenzmetrik und Lizenzierungsverfahren vollständig darzustellen. Anzugeben sind insbesondere Lizenzierung pro Gerät/Server/Client/Nutzer/Concurrent User/Standort, Kauf-/Dauerlizenz oder Subscription, Laufzeit, Online-/Offline-Aktivierung, Lizenzserver oder Hardware-Dongle, Rehosting bei Hardwaretausch, Berechtigung für Test-/Desaster-Recovery-Instanzen, Update-/Upgrade-Rechte sowie einmalige und wiederkehrende Kosten.</t>
  </si>
  <si>
    <t>11.5 Endpoint-Schutz, Sicherheitsupdates und Fernzugriff</t>
  </si>
  <si>
    <t>Der Hersteller muss einen dokumentierten Prozess für Sicherheitsmeldungen, Schwachstellenbewertung und sicherheitsrelevante Updates/Patches betreiben. Der Bieter muss angeben, ob der bei der UMG eingesetzte Endpoint-Schutz ESET auf den angebotenen Steuer-PC-/Server-/Clientkomponenten herstellerseitig freigegeben ist. Ist ESET nicht freigegeben, sind die technischen Gründe, erforderliche Ausschlüsse/Allowlisting-Regeln und herstellerseitig freigegebene gleichwertige Schutzmaßnahmen darzustellen; Abweichungen bedürfen der Freigabe der UMG-IT. Remote-Service darf nur nach Freigabe der UMG, zeitlich begrenzt und nachvollziehbar erfolgen.</t>
  </si>
  <si>
    <t>11.6 Datenschutz und Verarbeitungskonzept</t>
  </si>
  <si>
    <t>Der Bieter muss darlegen, ob und welche personenbezogenen, pseudonymisierten oder gesundheitsbezogenen Daten durch Workstation, Steuerungssoftware, QC-Komponenten, Logs oder Remote-Service verarbeitet werden. Sofern entsprechende Daten verarbeitet werden, ist ein Datenschutz- und Verarbeitungskonzept vorzulegen, das mindestens Datenflüsse und Speicherorte, Rollen/Berechtigungen, Protokollierung, Verschlüsselung, Lösch-/Exportmöglichkeiten, Remote-Service, Unterauftragnehmer und etwaige Drittlandübermittlungen beschreibt. Soweit erforderlich, muss der Abschluss eines Auftragsverarbeitungsvertrags gemäß Art. 28 DSGVO möglich sein.</t>
  </si>
  <si>
    <t>11.7 IT-/Software-Lebenszyklus, EOL/EOS und Migration</t>
  </si>
  <si>
    <t>Der Bieter muss für einen vorgesehenen Nutzungszeitraum von mindestens 10 Jahren ab Abnahme die geplante Produkt-, Software-, Sicherheits- und Servicepflege sowie die voraussichtliche Ersatzteilverfügbarkeit darstellen. Ein absolutes Verbot von End-of-Life-/End-of-Service-Ereignissen einzelner Betriebssystem-, Datenbank-, Server- oder Softwarekomponenten wird nicht verlangt. Werden Komponenten innerhalb des Nutzungszeitraums EOL/EOS, muss ein herstellerseitig unterstützter Migrations- oder Ersatzpfad verfügbar sein, der die bestimmungsgemäße Funktion, Datenintegrität, Schnittstellen und IT-Sicherheit erhält. Bekannte Abkündigungen, Fristen und Kosten sind offenzulegen.</t>
  </si>
  <si>
    <t>Nach vollständiger Beladung muss ein mehrstündiger unbeaufsichtigter Betrieb mit automatischem Labware (Platten/Boxen/etc)-, Spitzen-, Reagenzien- und Modulhandling möglich sein.</t>
  </si>
  <si>
    <t>Für die Implementierung und spätere Erweiterung muss ein deutschsprachiges Applikationsteam mit nachgewiesener NGS-Erfahrung verfügbar sein.</t>
  </si>
  <si>
    <t>Das System muss die für den Zielworkflow erforderlichen Funktionen für flexibles Einzelkanalpipettieren, paralleles Pipettieren vollständiger oder teilweise belegter 96-Well-Platten und automatisches Labware-/Plattenhandling bereitstellen. Die Funktionen müssen innerhalb eines automatisierten Laufs koordiniert und soweit prozessbedingt möglich parallel ausführbar sein. Die technische Realisierung kann durch mehrere physische Roboterarme oder eine funktional gleichwertige Architektur erfolgen.</t>
  </si>
  <si>
    <t>Der nutzbare Pipettierbereich der unabhängigen Einzelkanäle muss mindestens 0,5 bis 1.000 µl abdecken. Sofern einzelne Schritte des final festgelegten Zielprotokolls kleinere Volumina erfordern, muss der Bieter eine technisch gleichwertige, reproduzierbare Lösung für diese Prozessschritte nachweisen.</t>
  </si>
  <si>
    <t>Die unabhängigen und spreizbaren Pipettierkanäle müssen sich automatisch an die im Zielworkflow eingesetzten Röhrchen-, Reservoir- und Mikrotiterplattenformate (ANSI/SLAS-Norm) anpassen können. Der Bieter hat den technisch unterstützten Kanalabstandsbereich beziehungsweise die funktional gleichwertige Lösung sowie die kompatiblen Gefäßformate anzugeben.</t>
  </si>
  <si>
    <t>Die unabhängigen Pipettierkanäle müssen Flüssigkeitsstände automatisch erkennen, die Eintauchtiefe anpassen und eine automatisierte Aspirations-/Dispensierüberwachung unterstützen.</t>
  </si>
  <si>
    <t>Ein integrierter 96-Kanal-Pipettierkopf zur parallelen Bearbeitung vollständiger oder teilweise belegter 96-Well-Platten muss enthalten sein.</t>
  </si>
  <si>
    <t>Mindestens drei aktiv regelbare Heiz-/Kühlpositionen sowie ein temperaturgeregelter Plattenschüttler müssen integriert und softwaregesteuert sein.</t>
  </si>
  <si>
    <t>6.4 Kamerabasierte Fehlerkontrolle</t>
  </si>
  <si>
    <t>6.5 Rollenbasierte Benutzerverwaltung</t>
  </si>
  <si>
    <t>6.6 Audit Trail und elektronische Datensätze</t>
  </si>
  <si>
    <t>6.7 Elektronische Signaturen und Freigabe</t>
  </si>
  <si>
    <t>6.8 Rückverfolgbarkeit und Berichte</t>
  </si>
  <si>
    <t>6.9 Simulation</t>
  </si>
  <si>
    <t>6.10 Steuersoftware/Simulation unabhängig vom der Workstation</t>
  </si>
  <si>
    <t>6.12 LIMS-/API-Anbindung</t>
  </si>
  <si>
    <t>Workflows/Läufe müssen in der Systemsoftware simulierbar sein.</t>
  </si>
  <si>
    <t>6.11 Versionsverwaltung</t>
  </si>
  <si>
    <t>Erforderliche Netzwerkanschlüsse, lokale Kommunikationspfade und gegebenenfalls Remote-/Monitoring-Verbindungen sind vollständig offenzulegen. Die Kernfunktion des Systems muss ohne permanente externe Cloudverbindung nutzbar sein. Netzwerkparameter, die für den Routinebetrieb erforderlich sind, müssen durch administrativ berechtigte UMG-Mitarbeitende konfigurierbar sein oder kurzfristig und ohne zusätzliche Kosten durch den Anbieter angepasst werden können.</t>
  </si>
  <si>
    <t>Versionsverwaltung und kontrollierte Wiederherstellung freigegebener Methodenstände muss integriert sein.</t>
  </si>
  <si>
    <t>Fähigkeit der Installation der Systemsoftware auf einem separaten Rechner, um dort Workflows zu programmieren und simulieren muss gegeben sein.</t>
  </si>
  <si>
    <t>2.2. Zusätzliche NGS-Applikation - Agilent Technologies - SSlct Max PostCaptPool. CRE v4</t>
  </si>
  <si>
    <t>Die Implementierung eines zweiten Workflows (Agilent Technologies - SureSelect Max PostCapturingPooling Clinical Research Exome (CRE) v4) wird positiv bewertet.</t>
  </si>
  <si>
    <t>Eine deutschsprachigesprachige Schulung für mindestens vier Routineanwender zu Beladung, Laufsteuerung, Fehlerbehandlung, Reinigung und Dekontamination ist im Leistungsumfang vorzusehen.</t>
  </si>
  <si>
    <t>Das Angebot muss Workstation, Robotikmodule, geeigneten Unterschrank, integrierte Prozessmodule, Plattenreader für Absorption- und Fluoreszenzmessungen, Steuer-PC, Monitor, Steuerungs- und Auswertesoftware, erforderliche Lizenzen, Deckelemente, Carrier/Adapter, Kabel, Starter-Verbrauchsmaterialien, Lieferung, Installation und Inbetriebnahme umfassen.</t>
  </si>
  <si>
    <t>Für die zum Zeitpunkt der Veröffentlichung fachlich festgelegte aktuelle Version des Illumina TruSight Oncology 500 v2 Workflows ist ein vollständiges, lauffähiges und dokumentiertes Automationsprotokoll bereitzustellen. Der Bieter muss den Automationsumfang eindeutig darstellen: automatisierte und manuelle Prozessschritte, unterstützte Probenzahlen/Batchgrößen, eingesetzte Labware, erforderliche Zwischenbeladungen, thermische und magnetische Prozessschritte, Library-QC, Normalisierung und Pooling.</t>
  </si>
  <si>
    <t>Der Workflow muss die im Zielprotokoll automatisierbaren Schritte – insbesondere Pipettieren, Mischen, Inkubieren, magnetische Bead-Clean-ups, thermische Prozessschritte, Plattenhandling und Quantifizierung – automatisiert unterstützen.</t>
  </si>
  <si>
    <t>Über die standardmäßige Flüssigkeitsstanderkennung hinausgehende softwaregestützte Echtzeitüberwachungen des Pipettiervorgangs werden positiv bewertet. Besonders berücksichtigt werden KI-gestützte Verfahren zur automatischen Interpretation von Druckprofilen und Erkennung von Pipettieranomalien.
Der Bieter gibt an, welche Funktionen enthalten bzw. optional lizenzierbar sind und welche Einschränkungen bestehen.</t>
  </si>
  <si>
    <r>
      <t xml:space="preserve">Der 96-Kanal-Pipettierkopf muss im freien Dispensiermodus mindestens einen Volumenbereich von  </t>
    </r>
    <r>
      <rPr>
        <sz val="10"/>
        <color theme="1"/>
        <rFont val="Carlito"/>
      </rPr>
      <t xml:space="preserve">1 </t>
    </r>
    <r>
      <rPr>
        <sz val="10"/>
        <rFont val="Carlito"/>
      </rPr>
      <t>bis 1.000 µl unterstützen.</t>
    </r>
  </si>
  <si>
    <r>
      <t xml:space="preserve">Die Nutzbarkeit </t>
    </r>
    <r>
      <rPr>
        <sz val="10"/>
        <color theme="1"/>
        <rFont val="Carlito"/>
      </rPr>
      <t xml:space="preserve">der gleichen </t>
    </r>
    <r>
      <rPr>
        <sz val="10"/>
        <rFont val="Carlito"/>
      </rPr>
      <t>Spitzen für Einzelkanal- und 96-Kanal-Pipettierung wird positiv bewertet.</t>
    </r>
  </si>
  <si>
    <t>Ein in die Plattform integrierter automatischer Greifarm mit erweiterter Z-Reichweite muss Mikrotiterplatten verschiedener Höhen, im Zielworkflow benötigte Plastikware und Spitzenboxen zwischen Deck, Hotels und integrierten Modulen bewegen und Geräte unterhalb des Hauptdecks erreichen können.</t>
  </si>
  <si>
    <t>Robotikfunktionen müssen unabhängig, auf getrennten Armen untergebracht sein, um paralleles Arbeiten zu ermöglichen; softwaregestützte Bewegungsplanung und Kollisionsvermeidung sind erforderlich.</t>
  </si>
  <si>
    <t>Es müssen ausreichende integrierte Lagerpositionen für Mikrotiterplatten und Spitzenboxen außerhalb der unmittelbar benötigten Pipettierpositionen vorhanden sein; mindestens 20 Lagerplätze beziehungsweise eine gleichwertige Kapazität werden gefordert.</t>
  </si>
  <si>
    <t>Geeignete Positionen für mindestens 25-ml- und 100-ml-Reagenzreservoire sowie eine sichere Entsorgung gebrauchter Pipettenspitzen müssen enthalten sein.</t>
  </si>
  <si>
    <t>Ein Pipettiermodul mit mindestens acht einzeln ansteuerbaren, luftverdrängenden Kanälen für Einwegspitzen muss enthalten sein. Jeder Kanal ist mit einem Inline-Filter zur Vermeidung von Kontaminationen, beispielsweise bei der Verwendung falscher Spitzengrößen, ausgestattet.</t>
  </si>
  <si>
    <t>Der TSO500-v2-Workflow darf in nicht mehr als 3 automatisierte Methodenschritte unterteilt sein (1. cDNA-Synthese, 2. Bankenpräparation, 3. Normalisierung). Für jeden Methodenteil dieses Workflows muss die maximale Batchgröße der jeweiligen Methode ohne manuelles Umrüsten oder zwischenzeitliches Entfernen benötigter Labware (inkl. benötigten Platten, Spitzen, Reagenzien, Reservoire und Prozessmodule) abgebildet werden können. Der Nachweis erfolgt anhand eines vollständigen Decklayouts für 96 Proben für jeden der drei Prozessschritte.</t>
  </si>
  <si>
    <t xml:space="preserve">Es muss die Möglichkeit bestehen auf dem System bei Einhaltung desselben Footprint einen weiteren Thermocycler zu integrieren. </t>
  </si>
  <si>
    <t>4.4 Mögliche Integration eines weiteren Thermocyclers</t>
  </si>
  <si>
    <t>Die angebotene Lösung muss Workflows mit Quantifizierung automatisiert – unter Nutzung des Plattenreaders – durchführen können, ohne dass ein manueller Datentransfer erforderlich ist.</t>
  </si>
  <si>
    <t>Die nutzbare Deckkapazität muss für die automatisierte Bearbeitung des TSO500-v2-Workflows mit 1 bis 96 Proben ausgelegt sein. Hierfür müssen mindestens 35 gleichzeitig nutzbare Deckpositionen im SLAS-Format zur Verfügung stehen. Zusätzlich sollten 20 Lagerpositionen für Labware im SLAS-Format vorhanden sein. Der Nachweis erfolgt durch ein vollständiges Decklayout für die maximale Batchgröße des jeweiligen Methodenschritts.</t>
  </si>
  <si>
    <t>Der Plattenreader muss Platten- und Reaktionsgefäße im SLAS-Format automatisiert verarbeiten können. Der Bieter hat die kompatiblen Formate und gegebenenfalls erforderliche Adapter anzugeben.</t>
  </si>
  <si>
    <t>Die automatisierte Quantifizierung von Nulkeinsäuren (z.B. NGS-Banken) muss mit einem geeigneten fluorometrischen Verfahren möglich sein. Der Bieter hat die unterstützten Assays, Messbereiche, Plattenformate, erforderlichen Volumina und die automatisierte Datenübergabe zu beschreiben.</t>
  </si>
  <si>
    <t>Gesamthöhe der Konfiguration, Einhausung und Unterschrank sowie erforderliche Freiräume für Wartung und Einbringung sind verbindlich anzugeben und dürfen folgende Maße nicht überschreiten: B 1700 mm x T 930 mm x 2500 mm</t>
  </si>
  <si>
    <t>Die Funktionsfähigkeit der Automationslösung gilt als bestätigt, wenn Kontrollproben (z. B. Agilent UHR RNA, Horizon HD753 DNA) nach Abschluss des Zielworkflows (TSO500 v2) folgende Kriterien erfüllt sind:
Die Ausbeute (Konzentration) der NGS-Bibliotheken entspricht den Vorgaben des jeweiligen Reference Guides (z. B. &gt;3 ng/µl pro Probe vor der Normalisierung).
Die Qualität der resultierenden NGS-Bibliotheken wird durch eine positive Bewertung (z. B. Tapestation) bestätigt.
Die eingesetzten Inputmengen entsprechen mindestens 30 ng DNA bzw. 40 ng RNA. Die anfallenden Kosten für Reagenzien und Labware trägt die CUG/IMG.</t>
  </si>
  <si>
    <t>Lieferung frei Verwendungsstelle, Einbringung, Aufstellung, Verpackungsentsorgung und Prüfung des Aufstell-/Transportwegs müssen im Leistungsumfang enthalten sein. Die Einbringung an den Zielstandort muss gewährleistet sein.</t>
  </si>
  <si>
    <t>5.5 Automatisiertes Pooling und Datenexport</t>
  </si>
  <si>
    <t>5.3 SLAS-kompatible Plattenformate</t>
  </si>
  <si>
    <t>5.4 Automatisierte Normalisierung und Datenexport</t>
  </si>
  <si>
    <t>Die Ergebnisse der Quantifizierung müssen automatisiert den jeweiligen Proben zugeordnet und zur Berechnung beziehungsweise Durchführung der im Workflow erforderlichen Normalisierung nutzbar sein, sowie als strukturierter Datensatz exportiert werden können. Der vollständige Datenfluss vom Messwert bis zur Normalisierung ist nachvollziehbar zu dokumentieren.</t>
  </si>
  <si>
    <t>Quantifizierung oder Normalisierungsdaten müssen automatisiert dem Lauf und den Proben zugeordnet, für das finale Pooling verwendet und als strukturierter Datensatz exportiert werden können. Der vollständige Datenfluss vom Messwert bis zum Pooling ist nachvollziehbar zu dokumentieren.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</si>
</sst>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name val="Carlito"/>
    </font>
    <font>
      <b/>
      <sz val="14"/>
      <color rgb="FFFFFFFF"/>
      <name val="Carlito"/>
    </font>
    <font>
      <i/>
      <sz val="10"/>
      <color rgb="FF404040"/>
      <name val="Carlito"/>
    </font>
    <font>
      <b/>
      <sz val="11"/>
      <color rgb="FF1F1F1F"/>
      <name val="Carlito"/>
    </font>
    <font>
      <sz val="10"/>
      <name val="Carlito"/>
    </font>
    <font>
      <b/>
      <sz val="10"/>
      <color rgb="FFFFFFFF"/>
      <name val="Carlito"/>
    </font>
    <font>
      <b/>
      <sz val="9"/>
      <color rgb="FF1F1F1F"/>
      <name val="Carlito"/>
    </font>
    <font>
      <b/>
      <sz val="9"/>
      <color rgb="FF7F6000"/>
      <name val="Carlito"/>
    </font>
    <font>
      <sz val="11"/>
      <name val="Carlito"/>
    </font>
    <font>
      <i/>
      <sz val="11"/>
      <name val="Carlito"/>
    </font>
    <font>
      <b/>
      <sz val="11"/>
      <name val="Carlito"/>
    </font>
    <font>
      <b/>
      <sz val="11"/>
      <color rgb="FFFFFFFF"/>
      <name val="Carlito"/>
    </font>
    <font>
      <sz val="8"/>
      <name val="Carlito"/>
    </font>
    <font>
      <sz val="9"/>
      <name val="Carlito"/>
    </font>
    <font>
      <sz val="10"/>
      <color rgb="FFFF0000"/>
      <name val="Carlito"/>
    </font>
    <font>
      <sz val="10"/>
      <color theme="1"/>
      <name val="Carlito"/>
    </font>
    <font>
      <sz val="11"/>
      <color rgb="FF9C0006"/>
      <name val="Calibri"/>
      <family val="2"/>
      <scheme val="minor"/>
    </font>
  </fonts>
  <fills count="13">
    <fill>
      <patternFill patternType="none"/>
    </fill>
    <fill>
      <patternFill patternType="gray125"/>
    </fill>
    <fill>
      <patternFill patternType="solid">
        <fgColor rgb="FF385723"/>
      </patternFill>
    </fill>
    <fill>
      <patternFill patternType="solid">
        <fgColor rgb="FFF3F8EF"/>
      </patternFill>
    </fill>
    <fill>
      <patternFill patternType="solid">
        <fgColor rgb="FFC6E0B4"/>
      </patternFill>
    </fill>
    <fill>
      <patternFill patternType="solid">
        <fgColor rgb="FF70AD47"/>
      </patternFill>
    </fill>
    <fill>
      <patternFill patternType="solid">
        <fgColor rgb="FFE7E6E6"/>
      </patternFill>
    </fill>
    <fill>
      <patternFill patternType="solid">
        <fgColor rgb="FFFFF2CC"/>
      </patternFill>
    </fill>
    <fill>
      <patternFill patternType="solid">
        <fgColor rgb="FFF7F7F7"/>
      </patternFill>
    </fill>
    <fill>
      <patternFill patternType="solid">
        <fgColor rgb="FF2F5D20"/>
      </patternFill>
    </fill>
    <fill>
      <patternFill patternType="solid">
        <fgColor rgb="FFE2F0D9"/>
      </patternFill>
    </fill>
    <fill>
      <patternFill patternType="solid">
        <fgColor rgb="FFC6E0B4"/>
        <bgColor indexed="64"/>
      </patternFill>
    </fill>
    <fill>
      <patternFill patternType="solid">
        <fgColor rgb="FFFFC7CE"/>
      </patternFill>
    </fill>
  </fills>
  <borders count="3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595959"/>
      </left>
      <right/>
      <top style="thin">
        <color rgb="FF595959"/>
      </top>
      <bottom style="thin">
        <color rgb="FF595959"/>
      </bottom>
      <diagonal/>
    </border>
    <border>
      <left/>
      <right/>
      <top style="thin">
        <color rgb="FF595959"/>
      </top>
      <bottom style="thin">
        <color rgb="FF595959"/>
      </bottom>
      <diagonal/>
    </border>
    <border>
      <left style="thin">
        <color rgb="FFB7B7B7"/>
      </left>
      <right/>
      <top style="thin">
        <color rgb="FFB7B7B7"/>
      </top>
      <bottom/>
      <diagonal/>
    </border>
    <border>
      <left/>
      <right/>
      <top style="thin">
        <color rgb="FFB7B7B7"/>
      </top>
      <bottom/>
      <diagonal/>
    </border>
    <border>
      <left style="thin">
        <color rgb="FFB7B7B7"/>
      </left>
      <right/>
      <top/>
      <bottom/>
      <diagonal/>
    </border>
    <border>
      <left/>
      <right style="thin">
        <color rgb="FFB7B7B7"/>
      </right>
      <top/>
      <bottom/>
      <diagonal/>
    </border>
    <border>
      <left style="thin">
        <color rgb="FF2F5D20"/>
      </left>
      <right/>
      <top style="thin">
        <color rgb="FF2F5D20"/>
      </top>
      <bottom style="thin">
        <color rgb="FF2F5D20"/>
      </bottom>
      <diagonal/>
    </border>
    <border>
      <left/>
      <right/>
      <top style="thin">
        <color rgb="FF2F5D20"/>
      </top>
      <bottom style="thin">
        <color rgb="FF2F5D20"/>
      </bottom>
      <diagonal/>
    </border>
    <border>
      <left style="thin">
        <color theme="2" tint="-0.249977111117893"/>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s>
  <cellStyleXfs count="4">
    <xf numFmtId="0" fontId="0" fillId="0" borderId="0"/>
    <xf numFmtId="0" fontId="8" fillId="0" borderId="19"/>
    <xf numFmtId="0" fontId="8" fillId="0" borderId="19"/>
    <xf numFmtId="0" fontId="16" fillId="12" borderId="0" applyNumberFormat="0" applyBorder="0" applyAlignment="0" applyProtection="0"/>
  </cellStyleXfs>
  <cellXfs count="76">
    <xf numFmtId="0" fontId="0" fillId="0" borderId="0" xfId="0"/>
    <xf numFmtId="0" fontId="3" fillId="4" borderId="5" xfId="0" applyFont="1" applyFill="1" applyBorder="1" applyAlignment="1">
      <alignment horizontal="center" vertical="center" wrapText="1"/>
    </xf>
    <xf numFmtId="0" fontId="4" fillId="0" borderId="0" xfId="0" applyFont="1" applyAlignment="1">
      <alignment vertical="top" wrapText="1"/>
    </xf>
    <xf numFmtId="0" fontId="4" fillId="0" borderId="15" xfId="0" applyFont="1" applyBorder="1" applyAlignment="1">
      <alignment vertical="top" wrapText="1"/>
    </xf>
    <xf numFmtId="0" fontId="4" fillId="0" borderId="19" xfId="0" applyFont="1" applyBorder="1" applyAlignment="1">
      <alignment vertical="top" wrapText="1"/>
    </xf>
    <xf numFmtId="0" fontId="6" fillId="6" borderId="0" xfId="0" applyFont="1" applyFill="1" applyAlignment="1">
      <alignment vertical="top" wrapText="1"/>
    </xf>
    <xf numFmtId="0" fontId="4" fillId="8" borderId="14" xfId="0" applyFont="1" applyFill="1" applyBorder="1" applyAlignment="1">
      <alignment horizontal="left" vertical="top" wrapText="1"/>
    </xf>
    <xf numFmtId="0" fontId="4" fillId="8" borderId="0" xfId="0" applyFont="1" applyFill="1" applyAlignment="1">
      <alignment horizontal="left" vertical="top" wrapText="1"/>
    </xf>
    <xf numFmtId="0" fontId="4" fillId="8" borderId="17" xfId="0" applyFont="1" applyFill="1" applyBorder="1" applyAlignment="1">
      <alignment horizontal="left" vertical="top" wrapText="1"/>
    </xf>
    <xf numFmtId="0" fontId="4" fillId="8" borderId="18" xfId="0" applyFont="1" applyFill="1" applyBorder="1" applyAlignment="1">
      <alignment horizontal="left" vertical="top" wrapText="1"/>
    </xf>
    <xf numFmtId="0" fontId="4" fillId="8" borderId="0" xfId="0" applyFont="1" applyFill="1" applyAlignment="1">
      <alignment horizontal="center" vertical="top" wrapText="1"/>
    </xf>
    <xf numFmtId="0" fontId="4" fillId="8" borderId="18" xfId="0" applyFont="1" applyFill="1" applyBorder="1" applyAlignment="1">
      <alignment horizontal="center" vertical="top" wrapText="1"/>
    </xf>
    <xf numFmtId="0" fontId="5" fillId="5" borderId="11" xfId="0" applyFont="1" applyFill="1" applyBorder="1" applyAlignment="1">
      <alignment horizontal="center" vertical="top" wrapText="1"/>
    </xf>
    <xf numFmtId="0" fontId="4" fillId="0" borderId="0" xfId="0" applyFont="1" applyAlignment="1">
      <alignment horizontal="center" vertical="top" wrapText="1"/>
    </xf>
    <xf numFmtId="0" fontId="5" fillId="5" borderId="8" xfId="0" applyFont="1" applyFill="1" applyBorder="1" applyAlignment="1">
      <alignment horizontal="center" vertical="top" wrapText="1"/>
    </xf>
    <xf numFmtId="0" fontId="4" fillId="0" borderId="18" xfId="0" applyFont="1" applyBorder="1" applyAlignment="1">
      <alignment horizontal="center" vertical="top" wrapText="1"/>
    </xf>
    <xf numFmtId="0" fontId="5" fillId="5" borderId="10"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5" borderId="16" xfId="0" applyFont="1" applyFill="1" applyBorder="1" applyAlignment="1">
      <alignment horizontal="left" vertical="top" wrapText="1"/>
    </xf>
    <xf numFmtId="0" fontId="5" fillId="5" borderId="8" xfId="0" applyFont="1" applyFill="1" applyBorder="1" applyAlignment="1">
      <alignment horizontal="left" vertical="top" wrapText="1"/>
    </xf>
    <xf numFmtId="0" fontId="5" fillId="5" borderId="9" xfId="0" applyFont="1" applyFill="1" applyBorder="1" applyAlignment="1">
      <alignment horizontal="left" vertical="top" wrapText="1"/>
    </xf>
    <xf numFmtId="0" fontId="1" fillId="2" borderId="0" xfId="0" applyFont="1" applyFill="1" applyAlignment="1">
      <alignment horizontal="left" vertical="center"/>
    </xf>
    <xf numFmtId="0" fontId="2" fillId="3" borderId="0" xfId="0" applyFont="1" applyFill="1" applyAlignment="1">
      <alignment vertical="center" wrapText="1"/>
    </xf>
    <xf numFmtId="0" fontId="4" fillId="8" borderId="19" xfId="0" applyFont="1" applyFill="1" applyBorder="1" applyAlignment="1">
      <alignment horizontal="left" vertical="top" wrapText="1"/>
    </xf>
    <xf numFmtId="0" fontId="8" fillId="0" borderId="19" xfId="2"/>
    <xf numFmtId="0" fontId="10" fillId="4" borderId="20" xfId="1" applyFont="1" applyFill="1" applyBorder="1" applyAlignment="1">
      <alignment horizontal="center" vertical="center" wrapText="1"/>
    </xf>
    <xf numFmtId="0" fontId="10" fillId="4" borderId="21" xfId="1" applyFont="1" applyFill="1" applyBorder="1" applyAlignment="1">
      <alignment horizontal="center" vertical="center" wrapText="1"/>
    </xf>
    <xf numFmtId="0" fontId="0" fillId="0" borderId="22" xfId="1" applyFont="1" applyBorder="1" applyAlignment="1">
      <alignment vertical="top" wrapText="1"/>
    </xf>
    <xf numFmtId="0" fontId="0" fillId="0" borderId="23" xfId="1" applyFont="1" applyBorder="1" applyAlignment="1">
      <alignment horizontal="center" vertical="top" wrapText="1"/>
    </xf>
    <xf numFmtId="164" fontId="0" fillId="0" borderId="23" xfId="1" applyNumberFormat="1" applyFont="1" applyBorder="1" applyAlignment="1">
      <alignment horizontal="center" vertical="top" wrapText="1"/>
    </xf>
    <xf numFmtId="0" fontId="0" fillId="0" borderId="23" xfId="1" applyFont="1" applyBorder="1" applyAlignment="1">
      <alignment vertical="top" wrapText="1"/>
    </xf>
    <xf numFmtId="0" fontId="0" fillId="0" borderId="24" xfId="1" applyFont="1" applyBorder="1" applyAlignment="1">
      <alignment vertical="top" wrapText="1"/>
    </xf>
    <xf numFmtId="0" fontId="0" fillId="0" borderId="19" xfId="1" applyFont="1" applyAlignment="1">
      <alignment horizontal="center" vertical="top" wrapText="1"/>
    </xf>
    <xf numFmtId="164" fontId="0" fillId="0" borderId="19" xfId="1" applyNumberFormat="1" applyFont="1" applyAlignment="1">
      <alignment horizontal="center" vertical="top" wrapText="1"/>
    </xf>
    <xf numFmtId="0" fontId="0" fillId="0" borderId="19" xfId="1" applyFont="1" applyAlignment="1">
      <alignment vertical="top" wrapText="1"/>
    </xf>
    <xf numFmtId="0" fontId="11" fillId="5" borderId="26" xfId="1" applyFont="1" applyFill="1" applyBorder="1" applyAlignment="1">
      <alignment vertical="top" wrapText="1"/>
    </xf>
    <xf numFmtId="0" fontId="11" fillId="5" borderId="27" xfId="1" applyFont="1" applyFill="1" applyBorder="1" applyAlignment="1">
      <alignment horizontal="center" vertical="top" wrapText="1"/>
    </xf>
    <xf numFmtId="164" fontId="11" fillId="5" borderId="27" xfId="1" applyNumberFormat="1" applyFont="1" applyFill="1" applyBorder="1" applyAlignment="1">
      <alignment horizontal="center" vertical="top" wrapText="1"/>
    </xf>
    <xf numFmtId="0" fontId="11" fillId="5" borderId="27" xfId="1" applyFont="1" applyFill="1" applyBorder="1" applyAlignment="1">
      <alignment vertical="top" wrapText="1"/>
    </xf>
    <xf numFmtId="0" fontId="13" fillId="0" borderId="25" xfId="1" applyFont="1" applyBorder="1" applyAlignment="1">
      <alignment horizontal="center" vertical="top" wrapText="1"/>
    </xf>
    <xf numFmtId="0" fontId="0" fillId="0" borderId="19" xfId="0" applyBorder="1"/>
    <xf numFmtId="0" fontId="5" fillId="5" borderId="28" xfId="0" applyFont="1" applyFill="1" applyBorder="1" applyAlignment="1">
      <alignment horizontal="left" vertical="top" wrapText="1"/>
    </xf>
    <xf numFmtId="0" fontId="4" fillId="0" borderId="29" xfId="0" applyFont="1" applyBorder="1" applyAlignment="1">
      <alignment vertical="top" wrapText="1"/>
    </xf>
    <xf numFmtId="0" fontId="5" fillId="5" borderId="30" xfId="0" applyFont="1" applyFill="1" applyBorder="1" applyAlignment="1">
      <alignment horizontal="left" vertical="top" wrapText="1"/>
    </xf>
    <xf numFmtId="0" fontId="4" fillId="0" borderId="31" xfId="0" applyFont="1" applyBorder="1" applyAlignment="1">
      <alignment vertical="top" wrapText="1"/>
    </xf>
    <xf numFmtId="0" fontId="5" fillId="5" borderId="32" xfId="0" applyFont="1" applyFill="1" applyBorder="1" applyAlignment="1">
      <alignment horizontal="left" vertical="top" wrapText="1"/>
    </xf>
    <xf numFmtId="0" fontId="4" fillId="0" borderId="33" xfId="0" applyFont="1" applyBorder="1" applyAlignment="1">
      <alignment vertical="top" wrapText="1"/>
    </xf>
    <xf numFmtId="0" fontId="1" fillId="9" borderId="19" xfId="1" applyFont="1" applyFill="1" applyAlignment="1">
      <alignment vertical="center"/>
    </xf>
    <xf numFmtId="0" fontId="9" fillId="10" borderId="19" xfId="1" applyFont="1" applyFill="1" applyAlignment="1">
      <alignment wrapText="1"/>
    </xf>
    <xf numFmtId="0" fontId="4" fillId="0" borderId="19" xfId="1" applyFont="1" applyAlignment="1">
      <alignment vertical="top" wrapText="1"/>
    </xf>
    <xf numFmtId="0" fontId="6" fillId="6" borderId="19" xfId="1" applyFont="1" applyFill="1" applyAlignment="1">
      <alignment vertical="top" wrapText="1"/>
    </xf>
    <xf numFmtId="0" fontId="7" fillId="7" borderId="19" xfId="1" applyFont="1" applyFill="1" applyAlignment="1">
      <alignment vertical="top" wrapText="1"/>
    </xf>
    <xf numFmtId="0" fontId="14" fillId="0" borderId="0" xfId="0" applyFont="1" applyAlignment="1">
      <alignment vertical="top" wrapText="1"/>
    </xf>
    <xf numFmtId="0" fontId="14" fillId="0" borderId="19" xfId="1" applyFont="1" applyAlignment="1">
      <alignment vertical="top" wrapText="1"/>
    </xf>
    <xf numFmtId="0" fontId="14" fillId="0" borderId="19" xfId="0" applyFont="1" applyBorder="1" applyAlignment="1">
      <alignment vertical="top" wrapText="1"/>
    </xf>
    <xf numFmtId="0" fontId="13" fillId="0" borderId="19" xfId="1" applyFont="1" applyAlignment="1">
      <alignment horizontal="center" vertical="top" wrapText="1"/>
    </xf>
    <xf numFmtId="0" fontId="4" fillId="8" borderId="19" xfId="0" applyFont="1" applyFill="1" applyBorder="1" applyAlignment="1">
      <alignment horizontal="center" vertical="top" wrapText="1"/>
    </xf>
    <xf numFmtId="0" fontId="4" fillId="0" borderId="19" xfId="0" applyFont="1" applyBorder="1" applyAlignment="1">
      <alignment horizontal="center" vertical="top" wrapText="1"/>
    </xf>
    <xf numFmtId="0" fontId="15" fillId="0" borderId="0" xfId="0" applyFont="1" applyAlignment="1">
      <alignment vertical="top" wrapText="1"/>
    </xf>
    <xf numFmtId="0" fontId="15" fillId="0" borderId="19" xfId="1" applyFont="1" applyAlignment="1">
      <alignment vertical="top" wrapText="1"/>
    </xf>
    <xf numFmtId="0" fontId="16" fillId="0" borderId="0" xfId="3" applyFill="1"/>
    <xf numFmtId="0" fontId="5" fillId="5" borderId="7" xfId="0" applyFont="1" applyFill="1" applyBorder="1" applyAlignment="1">
      <alignment horizontal="left" vertical="top" wrapText="1"/>
    </xf>
    <xf numFmtId="0" fontId="5" fillId="5" borderId="19" xfId="0" applyFont="1" applyFill="1" applyBorder="1" applyAlignment="1">
      <alignment horizontal="left" vertical="top" wrapText="1"/>
    </xf>
    <xf numFmtId="0" fontId="3" fillId="4" borderId="19" xfId="0" applyFont="1" applyFill="1" applyBorder="1" applyAlignment="1">
      <alignment horizontal="center" vertical="center" wrapText="1"/>
    </xf>
    <xf numFmtId="0" fontId="1" fillId="2" borderId="0" xfId="0" applyFont="1" applyFill="1" applyAlignment="1">
      <alignment horizontal="left" vertical="center"/>
    </xf>
    <xf numFmtId="0" fontId="2" fillId="3" borderId="0" xfId="0" applyFont="1" applyFill="1" applyAlignment="1">
      <alignment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5" borderId="13" xfId="0" applyFont="1" applyFill="1" applyBorder="1" applyAlignment="1">
      <alignment horizontal="left" vertical="top" wrapText="1"/>
    </xf>
  </cellXfs>
  <cellStyles count="4">
    <cellStyle name="Normal 2" xfId="1" xr:uid="{00000000-0005-0000-0000-000000000000}"/>
    <cellStyle name="Schlecht" xfId="3" builtinId="27"/>
    <cellStyle name="Standard" xfId="0" builtinId="0"/>
    <cellStyle name="Standard 2" xfId="2" xr:uid="{00000000-0005-0000-0000-000003000000}"/>
  </cellStyles>
  <dxfs count="2">
    <dxf>
      <font>
        <b/>
        <color rgb="FF9C0006"/>
      </font>
      <fill>
        <patternFill patternType="solid">
          <bgColor rgb="FFF4CCCC"/>
        </patternFill>
      </fill>
    </dxf>
    <dxf>
      <font>
        <b/>
      </font>
      <fill>
        <patternFill patternType="solid">
          <bgColor rgb="FFD9EAD3"/>
        </patternFill>
      </fill>
    </dxf>
  </dxfs>
  <tableStyles count="0" defaultTableStyle="TableStyleMedium2" defaultPivotStyle="PivotStyleLight16"/>
  <colors>
    <mruColors>
      <color rgb="FFF961E3"/>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7"/>
  <sheetViews>
    <sheetView tabSelected="1" topLeftCell="A14" zoomScale="90" zoomScaleNormal="90" workbookViewId="0">
      <selection activeCell="G13" sqref="G13"/>
    </sheetView>
  </sheetViews>
  <sheetFormatPr baseColWidth="10" defaultColWidth="8.75" defaultRowHeight="14.25"/>
  <cols>
    <col min="1" max="1" width="16.125" customWidth="1"/>
    <col min="2" max="2" width="12.625" customWidth="1"/>
    <col min="3" max="3" width="5.5" customWidth="1"/>
    <col min="4" max="4" width="6.875" customWidth="1"/>
    <col min="5" max="5" width="19" customWidth="1"/>
    <col min="6" max="6" width="25" customWidth="1"/>
    <col min="7" max="7" width="59.5" customWidth="1"/>
    <col min="8" max="8" width="25.375" customWidth="1"/>
    <col min="9" max="9" width="8.375" customWidth="1"/>
    <col min="10" max="10" width="23" customWidth="1"/>
    <col min="11" max="11" width="10.5" customWidth="1"/>
  </cols>
  <sheetData>
    <row r="1" spans="1:12" ht="22.35" customHeight="1">
      <c r="A1" s="65" t="s">
        <v>46</v>
      </c>
      <c r="B1" s="65"/>
      <c r="C1" s="65"/>
      <c r="D1" s="65"/>
      <c r="E1" s="65"/>
      <c r="F1" s="65"/>
      <c r="G1" s="65"/>
      <c r="H1" s="65"/>
      <c r="I1" s="65"/>
      <c r="J1" s="65"/>
      <c r="K1" s="22"/>
    </row>
    <row r="2" spans="1:12" ht="27.2" customHeight="1">
      <c r="A2" s="66"/>
      <c r="B2" s="66"/>
      <c r="C2" s="66"/>
      <c r="D2" s="66"/>
      <c r="E2" s="66"/>
      <c r="F2" s="66"/>
      <c r="G2" s="66"/>
      <c r="H2" s="66"/>
      <c r="I2" s="66"/>
      <c r="J2" s="66"/>
      <c r="K2" s="23"/>
    </row>
    <row r="3" spans="1:12" ht="19.899999999999999" customHeight="1">
      <c r="A3" s="67" t="s">
        <v>0</v>
      </c>
      <c r="B3" s="69" t="s">
        <v>1</v>
      </c>
      <c r="C3" s="69" t="s">
        <v>2</v>
      </c>
      <c r="D3" s="69" t="s">
        <v>3</v>
      </c>
      <c r="E3" s="69" t="s">
        <v>4</v>
      </c>
      <c r="F3" s="69"/>
      <c r="G3" s="69"/>
      <c r="H3" s="69" t="s">
        <v>45</v>
      </c>
      <c r="I3" s="69" t="s">
        <v>5</v>
      </c>
      <c r="J3" s="71" t="s">
        <v>6</v>
      </c>
      <c r="K3" s="64" t="s">
        <v>44</v>
      </c>
      <c r="L3" s="73" t="s">
        <v>31</v>
      </c>
    </row>
    <row r="4" spans="1:12" ht="19.899999999999999" customHeight="1">
      <c r="A4" s="68"/>
      <c r="B4" s="70"/>
      <c r="C4" s="70"/>
      <c r="D4" s="70"/>
      <c r="E4" s="1" t="s">
        <v>7</v>
      </c>
      <c r="F4" s="1" t="s">
        <v>8</v>
      </c>
      <c r="G4" s="1" t="s">
        <v>9</v>
      </c>
      <c r="H4" s="70"/>
      <c r="I4" s="70"/>
      <c r="J4" s="72"/>
      <c r="K4" s="64"/>
      <c r="L4" s="74"/>
    </row>
    <row r="5" spans="1:12" ht="17.649999999999999" customHeight="1">
      <c r="A5" s="16"/>
      <c r="B5" s="17"/>
      <c r="C5" s="12"/>
      <c r="D5" s="18"/>
      <c r="E5" s="75" t="s">
        <v>10</v>
      </c>
      <c r="F5" s="75"/>
      <c r="G5" s="75"/>
      <c r="H5" s="75"/>
      <c r="I5" s="75"/>
      <c r="J5" s="75"/>
      <c r="K5" s="63"/>
      <c r="L5" s="75"/>
    </row>
    <row r="6" spans="1:12" ht="51">
      <c r="A6" s="6" t="s">
        <v>47</v>
      </c>
      <c r="B6" s="7" t="s">
        <v>11</v>
      </c>
      <c r="C6" s="10">
        <v>1</v>
      </c>
      <c r="D6" s="7" t="s">
        <v>48</v>
      </c>
      <c r="E6" s="5" t="s">
        <v>12</v>
      </c>
      <c r="F6" s="50" t="s">
        <v>13</v>
      </c>
      <c r="G6" s="2" t="s">
        <v>49</v>
      </c>
      <c r="H6" s="2"/>
      <c r="I6" s="13"/>
      <c r="J6" s="3"/>
      <c r="K6" s="4"/>
      <c r="L6" s="40">
        <v>0</v>
      </c>
    </row>
    <row r="7" spans="1:12" ht="48" customHeight="1">
      <c r="A7" s="6"/>
      <c r="B7" s="7"/>
      <c r="C7" s="10"/>
      <c r="D7" s="7"/>
      <c r="E7" s="5" t="s">
        <v>12</v>
      </c>
      <c r="F7" s="50" t="s">
        <v>50</v>
      </c>
      <c r="G7" s="2" t="s">
        <v>51</v>
      </c>
      <c r="H7" s="2"/>
      <c r="I7" s="13"/>
      <c r="J7" s="3"/>
      <c r="K7" s="4"/>
      <c r="L7" s="40">
        <v>0</v>
      </c>
    </row>
    <row r="8" spans="1:12" ht="45.6" customHeight="1">
      <c r="A8" s="6"/>
      <c r="B8" s="7"/>
      <c r="C8" s="10"/>
      <c r="D8" s="7"/>
      <c r="E8" s="5" t="s">
        <v>12</v>
      </c>
      <c r="F8" s="50" t="s">
        <v>52</v>
      </c>
      <c r="G8" s="2" t="s">
        <v>53</v>
      </c>
      <c r="H8" s="2"/>
      <c r="I8" s="13"/>
      <c r="J8" s="3"/>
      <c r="K8" s="4"/>
      <c r="L8" s="40">
        <v>0</v>
      </c>
    </row>
    <row r="9" spans="1:12" ht="76.5">
      <c r="A9" s="6"/>
      <c r="B9" s="7"/>
      <c r="C9" s="10"/>
      <c r="D9" s="7"/>
      <c r="E9" s="5" t="s">
        <v>12</v>
      </c>
      <c r="F9" s="50" t="s">
        <v>54</v>
      </c>
      <c r="G9" s="59" t="s">
        <v>202</v>
      </c>
      <c r="H9" s="2"/>
      <c r="I9" s="13"/>
      <c r="J9" s="3"/>
      <c r="K9" s="4"/>
      <c r="L9" s="40">
        <v>0</v>
      </c>
    </row>
    <row r="10" spans="1:12" ht="35.25" customHeight="1">
      <c r="A10" s="6"/>
      <c r="B10" s="7"/>
      <c r="C10" s="10"/>
      <c r="D10" s="7"/>
      <c r="E10" s="5" t="s">
        <v>12</v>
      </c>
      <c r="F10" s="50" t="s">
        <v>14</v>
      </c>
      <c r="G10" s="2" t="s">
        <v>55</v>
      </c>
      <c r="H10" s="2"/>
      <c r="I10" s="13"/>
      <c r="J10" s="3"/>
      <c r="K10" s="4"/>
      <c r="L10" s="40">
        <v>0</v>
      </c>
    </row>
    <row r="11" spans="1:12" ht="43.9" customHeight="1">
      <c r="A11" s="6"/>
      <c r="B11" s="7"/>
      <c r="C11" s="10"/>
      <c r="D11" s="7"/>
      <c r="E11" s="5" t="s">
        <v>12</v>
      </c>
      <c r="F11" s="50" t="s">
        <v>15</v>
      </c>
      <c r="G11" s="2" t="s">
        <v>56</v>
      </c>
      <c r="H11" s="2"/>
      <c r="I11" s="13"/>
      <c r="J11" s="3"/>
      <c r="K11" s="4"/>
      <c r="L11" s="40">
        <v>0</v>
      </c>
    </row>
    <row r="12" spans="1:12" ht="17.649999999999999" customHeight="1">
      <c r="A12" s="19"/>
      <c r="B12" s="20"/>
      <c r="C12" s="14"/>
      <c r="D12" s="21"/>
      <c r="E12" s="62" t="s">
        <v>57</v>
      </c>
      <c r="F12" s="62"/>
      <c r="G12" s="62"/>
      <c r="H12" s="62"/>
      <c r="I12" s="62"/>
      <c r="J12" s="62"/>
      <c r="K12" s="62"/>
      <c r="L12" s="62"/>
    </row>
    <row r="13" spans="1:12" ht="89.25">
      <c r="A13" s="6"/>
      <c r="B13" s="7"/>
      <c r="C13" s="10"/>
      <c r="D13" s="7"/>
      <c r="E13" s="51" t="s">
        <v>12</v>
      </c>
      <c r="F13" s="50" t="s">
        <v>147</v>
      </c>
      <c r="G13" s="2" t="s">
        <v>203</v>
      </c>
      <c r="H13" s="2"/>
      <c r="I13" s="13"/>
      <c r="J13" s="3"/>
      <c r="L13" s="40">
        <v>0</v>
      </c>
    </row>
    <row r="14" spans="1:12" ht="51">
      <c r="A14" s="24"/>
      <c r="B14" s="7"/>
      <c r="C14" s="10"/>
      <c r="D14" s="7"/>
      <c r="E14" s="52" t="s">
        <v>17</v>
      </c>
      <c r="F14" s="60" t="s">
        <v>199</v>
      </c>
      <c r="G14" s="59" t="s">
        <v>200</v>
      </c>
      <c r="H14" s="53"/>
      <c r="I14" s="13"/>
      <c r="J14" s="4"/>
      <c r="L14" s="40">
        <v>5</v>
      </c>
    </row>
    <row r="15" spans="1:12" ht="51">
      <c r="A15" s="6"/>
      <c r="B15" s="7"/>
      <c r="C15" s="10"/>
      <c r="D15" s="7"/>
      <c r="E15" s="51" t="s">
        <v>12</v>
      </c>
      <c r="F15" s="50" t="s">
        <v>58</v>
      </c>
      <c r="G15" s="2" t="s">
        <v>204</v>
      </c>
      <c r="H15" s="2"/>
      <c r="I15" s="13"/>
      <c r="J15" s="3"/>
      <c r="L15" s="40">
        <v>0</v>
      </c>
    </row>
    <row r="16" spans="1:12" ht="51">
      <c r="A16" s="6"/>
      <c r="B16" s="7"/>
      <c r="C16" s="10"/>
      <c r="D16" s="7"/>
      <c r="E16" s="51" t="s">
        <v>12</v>
      </c>
      <c r="F16" s="50" t="s">
        <v>59</v>
      </c>
      <c r="G16" s="2" t="s">
        <v>60</v>
      </c>
      <c r="H16" s="2"/>
      <c r="I16" s="13"/>
      <c r="J16" s="3"/>
      <c r="K16" s="4"/>
      <c r="L16" s="40">
        <v>0</v>
      </c>
    </row>
    <row r="17" spans="1:12" ht="38.25">
      <c r="A17" s="6"/>
      <c r="B17" s="7"/>
      <c r="C17" s="10"/>
      <c r="D17" s="7"/>
      <c r="E17" s="51" t="s">
        <v>12</v>
      </c>
      <c r="F17" s="50" t="s">
        <v>61</v>
      </c>
      <c r="G17" s="2" t="s">
        <v>178</v>
      </c>
      <c r="H17" s="2"/>
      <c r="I17" s="13"/>
      <c r="J17" s="3"/>
      <c r="L17" s="40">
        <v>0</v>
      </c>
    </row>
    <row r="18" spans="1:12" ht="38.25">
      <c r="A18" s="24"/>
      <c r="B18" s="7"/>
      <c r="C18" s="10"/>
      <c r="D18" s="7"/>
      <c r="E18" s="51" t="s">
        <v>12</v>
      </c>
      <c r="F18" s="50" t="s">
        <v>62</v>
      </c>
      <c r="G18" s="2" t="s">
        <v>63</v>
      </c>
      <c r="H18" s="2"/>
      <c r="I18" s="13"/>
      <c r="J18" s="4"/>
      <c r="L18" s="40">
        <v>0</v>
      </c>
    </row>
    <row r="19" spans="1:12" ht="38.25">
      <c r="A19" s="24"/>
      <c r="B19" s="7"/>
      <c r="C19" s="10"/>
      <c r="D19" s="7"/>
      <c r="E19" s="52" t="s">
        <v>17</v>
      </c>
      <c r="F19" s="50" t="s">
        <v>64</v>
      </c>
      <c r="G19" s="2" t="s">
        <v>65</v>
      </c>
      <c r="H19" s="2"/>
      <c r="I19" s="13"/>
      <c r="J19" s="4"/>
      <c r="L19" s="40">
        <v>5</v>
      </c>
    </row>
    <row r="20" spans="1:12" ht="76.5">
      <c r="A20" s="24"/>
      <c r="B20" s="7"/>
      <c r="C20" s="10"/>
      <c r="D20" s="7"/>
      <c r="E20" s="51" t="s">
        <v>12</v>
      </c>
      <c r="F20" s="50" t="s">
        <v>66</v>
      </c>
      <c r="G20" s="2" t="s">
        <v>67</v>
      </c>
      <c r="H20" s="2"/>
      <c r="I20" s="13"/>
      <c r="J20" s="4"/>
      <c r="L20" s="40">
        <v>0</v>
      </c>
    </row>
    <row r="21" spans="1:12" ht="25.5">
      <c r="A21" s="6"/>
      <c r="B21" s="7"/>
      <c r="C21" s="10"/>
      <c r="D21" s="7"/>
      <c r="E21" s="51" t="s">
        <v>12</v>
      </c>
      <c r="F21" s="50" t="s">
        <v>68</v>
      </c>
      <c r="G21" s="2" t="s">
        <v>179</v>
      </c>
      <c r="H21" s="2"/>
      <c r="I21" s="13"/>
      <c r="J21" s="3"/>
      <c r="L21" s="40">
        <v>0</v>
      </c>
    </row>
    <row r="22" spans="1:12" ht="17.649999999999999" customHeight="1">
      <c r="A22" s="19"/>
      <c r="B22" s="20"/>
      <c r="C22" s="14"/>
      <c r="D22" s="21"/>
      <c r="E22" s="62" t="s">
        <v>69</v>
      </c>
      <c r="F22" s="62"/>
      <c r="G22" s="62"/>
      <c r="H22" s="62"/>
      <c r="I22" s="62"/>
      <c r="J22" s="62"/>
      <c r="K22" s="63"/>
      <c r="L22" s="62"/>
    </row>
    <row r="23" spans="1:12" ht="89.25">
      <c r="A23" s="6"/>
      <c r="B23" s="7"/>
      <c r="C23" s="10"/>
      <c r="D23" s="7"/>
      <c r="E23" s="51" t="s">
        <v>12</v>
      </c>
      <c r="F23" s="50" t="s">
        <v>148</v>
      </c>
      <c r="G23" s="2" t="s">
        <v>180</v>
      </c>
      <c r="H23" s="2"/>
      <c r="I23" s="13"/>
      <c r="J23" s="3"/>
      <c r="L23" s="40">
        <v>0</v>
      </c>
    </row>
    <row r="24" spans="1:12" ht="51">
      <c r="A24" s="6"/>
      <c r="B24" s="7"/>
      <c r="C24" s="10"/>
      <c r="D24" s="7"/>
      <c r="E24" s="51" t="s">
        <v>12</v>
      </c>
      <c r="F24" s="50" t="s">
        <v>70</v>
      </c>
      <c r="G24" s="2" t="s">
        <v>212</v>
      </c>
      <c r="H24" s="2"/>
      <c r="I24" s="13"/>
      <c r="J24" s="3"/>
      <c r="L24" s="40">
        <v>0</v>
      </c>
    </row>
    <row r="25" spans="1:12" ht="63.75">
      <c r="A25" s="6"/>
      <c r="B25" s="7"/>
      <c r="C25" s="10"/>
      <c r="D25" s="7"/>
      <c r="E25" s="51" t="s">
        <v>12</v>
      </c>
      <c r="F25" s="50" t="s">
        <v>71</v>
      </c>
      <c r="G25" s="2" t="s">
        <v>181</v>
      </c>
      <c r="H25" s="2"/>
      <c r="I25" s="13"/>
      <c r="J25" s="3"/>
      <c r="L25" s="40">
        <v>0</v>
      </c>
    </row>
    <row r="26" spans="1:12" ht="76.5">
      <c r="A26" s="6"/>
      <c r="B26" s="7"/>
      <c r="C26" s="10"/>
      <c r="D26" s="7"/>
      <c r="E26" s="51" t="s">
        <v>12</v>
      </c>
      <c r="F26" s="50" t="s">
        <v>149</v>
      </c>
      <c r="G26" s="2" t="s">
        <v>182</v>
      </c>
      <c r="H26" s="2"/>
      <c r="I26" s="13"/>
      <c r="J26" s="3"/>
      <c r="L26" s="40">
        <v>0</v>
      </c>
    </row>
    <row r="27" spans="1:12" ht="38.25">
      <c r="A27" s="6"/>
      <c r="B27" s="7"/>
      <c r="C27" s="10"/>
      <c r="D27" s="7"/>
      <c r="E27" s="51" t="s">
        <v>12</v>
      </c>
      <c r="F27" s="50" t="s">
        <v>72</v>
      </c>
      <c r="G27" s="2" t="s">
        <v>183</v>
      </c>
      <c r="H27" s="2"/>
      <c r="I27" s="13"/>
      <c r="J27" s="3"/>
      <c r="L27" s="40">
        <v>0</v>
      </c>
    </row>
    <row r="28" spans="1:12" ht="89.25">
      <c r="A28" s="6"/>
      <c r="B28" s="7"/>
      <c r="C28" s="10"/>
      <c r="D28" s="7"/>
      <c r="E28" s="52" t="s">
        <v>17</v>
      </c>
      <c r="F28" s="50" t="s">
        <v>73</v>
      </c>
      <c r="G28" s="59" t="s">
        <v>205</v>
      </c>
      <c r="H28" s="2"/>
      <c r="I28" s="13"/>
      <c r="J28" s="3"/>
      <c r="L28" s="40">
        <v>4</v>
      </c>
    </row>
    <row r="29" spans="1:12" ht="25.5">
      <c r="A29" s="24"/>
      <c r="B29" s="7"/>
      <c r="C29" s="10"/>
      <c r="D29" s="7"/>
      <c r="E29" s="51" t="s">
        <v>12</v>
      </c>
      <c r="F29" s="50" t="s">
        <v>74</v>
      </c>
      <c r="G29" s="2" t="s">
        <v>184</v>
      </c>
      <c r="H29" s="2"/>
      <c r="I29" s="13"/>
      <c r="J29" s="4"/>
      <c r="L29" s="40">
        <v>0</v>
      </c>
    </row>
    <row r="30" spans="1:12" ht="25.5">
      <c r="A30" s="24"/>
      <c r="B30" s="7"/>
      <c r="C30" s="10"/>
      <c r="D30" s="7"/>
      <c r="E30" s="51" t="s">
        <v>12</v>
      </c>
      <c r="F30" s="50" t="s">
        <v>75</v>
      </c>
      <c r="G30" s="2" t="s">
        <v>206</v>
      </c>
      <c r="H30" s="2"/>
      <c r="I30" s="13"/>
      <c r="J30" s="4"/>
      <c r="L30" s="40">
        <v>0</v>
      </c>
    </row>
    <row r="31" spans="1:12" ht="25.5">
      <c r="A31" s="24"/>
      <c r="B31" s="7"/>
      <c r="C31" s="10"/>
      <c r="D31" s="7"/>
      <c r="E31" s="52" t="s">
        <v>17</v>
      </c>
      <c r="F31" s="50" t="s">
        <v>76</v>
      </c>
      <c r="G31" s="2" t="s">
        <v>77</v>
      </c>
      <c r="H31" s="2"/>
      <c r="I31" s="13"/>
      <c r="J31" s="4"/>
      <c r="L31" s="40">
        <v>4</v>
      </c>
    </row>
    <row r="32" spans="1:12" ht="25.5">
      <c r="A32" s="24"/>
      <c r="B32" s="7"/>
      <c r="C32" s="10"/>
      <c r="D32" s="7"/>
      <c r="E32" s="52" t="s">
        <v>17</v>
      </c>
      <c r="F32" s="50" t="s">
        <v>78</v>
      </c>
      <c r="G32" s="2" t="s">
        <v>207</v>
      </c>
      <c r="H32" s="2"/>
      <c r="I32" s="13"/>
      <c r="J32" s="4"/>
      <c r="L32" s="40">
        <v>3</v>
      </c>
    </row>
    <row r="33" spans="1:12" ht="63.75">
      <c r="A33" s="24"/>
      <c r="B33" s="7"/>
      <c r="C33" s="10"/>
      <c r="D33" s="7"/>
      <c r="E33" s="51" t="s">
        <v>12</v>
      </c>
      <c r="F33" s="50" t="s">
        <v>79</v>
      </c>
      <c r="G33" s="59" t="s">
        <v>208</v>
      </c>
      <c r="H33" s="2"/>
      <c r="I33" s="13"/>
      <c r="J33" s="4"/>
      <c r="L33" s="40">
        <v>0</v>
      </c>
    </row>
    <row r="34" spans="1:12" ht="38.25">
      <c r="A34" s="6"/>
      <c r="B34" s="7"/>
      <c r="C34" s="10"/>
      <c r="D34" s="7"/>
      <c r="E34" s="51" t="s">
        <v>12</v>
      </c>
      <c r="F34" s="50" t="s">
        <v>80</v>
      </c>
      <c r="G34" s="59" t="s">
        <v>209</v>
      </c>
      <c r="H34" s="2"/>
      <c r="I34" s="13"/>
      <c r="J34" s="3"/>
      <c r="L34" s="40">
        <v>0</v>
      </c>
    </row>
    <row r="35" spans="1:12" ht="17.649999999999999" customHeight="1">
      <c r="A35" s="19"/>
      <c r="B35" s="20"/>
      <c r="C35" s="14"/>
      <c r="D35" s="21"/>
      <c r="E35" s="62" t="s">
        <v>81</v>
      </c>
      <c r="F35" s="62"/>
      <c r="G35" s="62"/>
      <c r="H35" s="62"/>
      <c r="I35" s="62"/>
      <c r="J35" s="62"/>
      <c r="K35" s="63"/>
      <c r="L35" s="62"/>
    </row>
    <row r="36" spans="1:12" ht="76.5">
      <c r="A36" s="6"/>
      <c r="B36" s="7"/>
      <c r="C36" s="10"/>
      <c r="D36" s="7"/>
      <c r="E36" s="51" t="s">
        <v>12</v>
      </c>
      <c r="F36" s="50" t="s">
        <v>150</v>
      </c>
      <c r="G36" s="59" t="s">
        <v>217</v>
      </c>
      <c r="H36" s="50"/>
      <c r="I36" s="13"/>
      <c r="J36" s="3"/>
      <c r="K36" s="4"/>
      <c r="L36" s="40">
        <v>0</v>
      </c>
    </row>
    <row r="37" spans="1:12" ht="102">
      <c r="A37" s="6"/>
      <c r="B37" s="7"/>
      <c r="C37" s="10"/>
      <c r="D37" s="7"/>
      <c r="E37" s="51" t="s">
        <v>12</v>
      </c>
      <c r="F37" s="50" t="s">
        <v>82</v>
      </c>
      <c r="G37" s="59" t="s">
        <v>213</v>
      </c>
      <c r="H37" s="50"/>
      <c r="I37" s="13"/>
      <c r="J37" s="3"/>
      <c r="L37" s="40">
        <v>0</v>
      </c>
    </row>
    <row r="38" spans="1:12" ht="25.5">
      <c r="A38" s="6"/>
      <c r="B38" s="7"/>
      <c r="C38" s="10"/>
      <c r="D38" s="7"/>
      <c r="E38" s="51" t="s">
        <v>12</v>
      </c>
      <c r="F38" s="50" t="s">
        <v>83</v>
      </c>
      <c r="G38" s="50" t="s">
        <v>84</v>
      </c>
      <c r="H38" s="50"/>
      <c r="I38" s="13"/>
      <c r="J38" s="3"/>
      <c r="L38" s="40">
        <v>0</v>
      </c>
    </row>
    <row r="39" spans="1:12" ht="25.5">
      <c r="A39" s="6"/>
      <c r="B39" s="7"/>
      <c r="C39" s="10"/>
      <c r="D39" s="7"/>
      <c r="E39" s="51" t="s">
        <v>12</v>
      </c>
      <c r="F39" s="50" t="s">
        <v>215</v>
      </c>
      <c r="G39" s="50" t="s">
        <v>214</v>
      </c>
      <c r="H39" s="50"/>
      <c r="I39" s="13"/>
      <c r="J39" s="3"/>
      <c r="L39" s="40">
        <v>0</v>
      </c>
    </row>
    <row r="40" spans="1:12" ht="51">
      <c r="A40" s="24"/>
      <c r="B40" s="7"/>
      <c r="C40" s="10"/>
      <c r="D40" s="7"/>
      <c r="E40" s="51" t="s">
        <v>12</v>
      </c>
      <c r="F40" s="50" t="s">
        <v>85</v>
      </c>
      <c r="G40" s="60" t="s">
        <v>210</v>
      </c>
      <c r="H40" s="54"/>
      <c r="I40" s="13"/>
      <c r="J40" s="4"/>
      <c r="L40" s="40">
        <v>0</v>
      </c>
    </row>
    <row r="41" spans="1:12" ht="25.5">
      <c r="A41" s="24"/>
      <c r="B41" s="7"/>
      <c r="C41" s="10"/>
      <c r="D41" s="7"/>
      <c r="E41" s="51" t="s">
        <v>12</v>
      </c>
      <c r="F41" s="50" t="s">
        <v>86</v>
      </c>
      <c r="G41" s="50" t="s">
        <v>87</v>
      </c>
      <c r="H41" s="50"/>
      <c r="I41" s="13"/>
      <c r="J41" s="4"/>
      <c r="L41" s="40">
        <v>0</v>
      </c>
    </row>
    <row r="42" spans="1:12" ht="38.25">
      <c r="A42" s="6"/>
      <c r="B42" s="7"/>
      <c r="C42" s="10"/>
      <c r="D42" s="7"/>
      <c r="E42" s="51" t="s">
        <v>12</v>
      </c>
      <c r="F42" s="50" t="s">
        <v>88</v>
      </c>
      <c r="G42" s="50" t="s">
        <v>185</v>
      </c>
      <c r="H42" s="54"/>
      <c r="I42" s="13"/>
      <c r="J42" s="3"/>
      <c r="L42" s="40">
        <v>0</v>
      </c>
    </row>
    <row r="43" spans="1:12" ht="38.25">
      <c r="A43" s="6"/>
      <c r="B43" s="7"/>
      <c r="C43" s="10"/>
      <c r="D43" s="7"/>
      <c r="E43" s="51" t="s">
        <v>12</v>
      </c>
      <c r="F43" s="50" t="s">
        <v>89</v>
      </c>
      <c r="G43" s="50" t="s">
        <v>90</v>
      </c>
      <c r="H43" s="50"/>
      <c r="I43" s="13"/>
      <c r="J43" s="3"/>
      <c r="L43" s="40">
        <v>0</v>
      </c>
    </row>
    <row r="44" spans="1:12" ht="38.25">
      <c r="A44" s="6"/>
      <c r="B44" s="7"/>
      <c r="C44" s="10"/>
      <c r="D44" s="7"/>
      <c r="E44" s="51" t="s">
        <v>12</v>
      </c>
      <c r="F44" s="50" t="s">
        <v>91</v>
      </c>
      <c r="G44" s="50" t="s">
        <v>92</v>
      </c>
      <c r="H44" s="50"/>
      <c r="I44" s="13"/>
      <c r="J44" s="3"/>
      <c r="L44" s="40">
        <v>0</v>
      </c>
    </row>
    <row r="45" spans="1:12" ht="38.25">
      <c r="A45" s="6"/>
      <c r="B45" s="7"/>
      <c r="C45" s="10"/>
      <c r="D45" s="7"/>
      <c r="E45" s="51" t="s">
        <v>12</v>
      </c>
      <c r="F45" s="50" t="s">
        <v>93</v>
      </c>
      <c r="G45" s="60" t="s">
        <v>211</v>
      </c>
      <c r="H45" s="54"/>
      <c r="I45" s="13"/>
      <c r="J45" s="3"/>
      <c r="L45" s="40">
        <v>0</v>
      </c>
    </row>
    <row r="46" spans="1:12" ht="17.649999999999999" customHeight="1">
      <c r="A46" s="19"/>
      <c r="B46" s="20"/>
      <c r="C46" s="14"/>
      <c r="D46" s="21"/>
      <c r="E46" s="62" t="s">
        <v>151</v>
      </c>
      <c r="F46" s="62"/>
      <c r="G46" s="62"/>
      <c r="H46" s="62"/>
      <c r="I46" s="62"/>
      <c r="J46" s="62"/>
      <c r="K46" s="63"/>
      <c r="L46" s="62"/>
    </row>
    <row r="47" spans="1:12" ht="40.5" customHeight="1">
      <c r="A47" s="6"/>
      <c r="B47" s="7"/>
      <c r="C47" s="10"/>
      <c r="D47" s="7"/>
      <c r="E47" s="51" t="s">
        <v>12</v>
      </c>
      <c r="F47" s="50" t="s">
        <v>152</v>
      </c>
      <c r="G47" s="50" t="s">
        <v>216</v>
      </c>
      <c r="H47" s="50"/>
      <c r="I47" s="13"/>
      <c r="J47" s="3"/>
      <c r="K47" s="4"/>
      <c r="L47" s="40">
        <v>0</v>
      </c>
    </row>
    <row r="48" spans="1:12" ht="51">
      <c r="A48" s="6"/>
      <c r="B48" s="7"/>
      <c r="C48" s="10"/>
      <c r="D48" s="7"/>
      <c r="E48" s="51" t="s">
        <v>12</v>
      </c>
      <c r="F48" s="50" t="s">
        <v>153</v>
      </c>
      <c r="G48" s="50" t="s">
        <v>219</v>
      </c>
      <c r="H48" s="50"/>
      <c r="I48" s="13"/>
      <c r="J48" s="3"/>
      <c r="K48" s="4"/>
      <c r="L48" s="40">
        <v>0</v>
      </c>
    </row>
    <row r="49" spans="1:13" ht="47.25" customHeight="1">
      <c r="A49" s="6"/>
      <c r="B49" s="7"/>
      <c r="C49" s="10"/>
      <c r="D49" s="7"/>
      <c r="E49" s="51" t="s">
        <v>12</v>
      </c>
      <c r="F49" s="50" t="s">
        <v>224</v>
      </c>
      <c r="G49" s="60" t="s">
        <v>218</v>
      </c>
      <c r="H49" s="50"/>
      <c r="I49" s="13"/>
      <c r="J49" s="3"/>
      <c r="K49" s="4"/>
      <c r="L49" s="40">
        <v>0</v>
      </c>
    </row>
    <row r="50" spans="1:13" ht="63.75">
      <c r="A50" s="6"/>
      <c r="B50" s="7"/>
      <c r="C50" s="10"/>
      <c r="D50" s="7"/>
      <c r="E50" s="51" t="s">
        <v>12</v>
      </c>
      <c r="F50" s="50" t="s">
        <v>225</v>
      </c>
      <c r="G50" s="50" t="s">
        <v>226</v>
      </c>
      <c r="H50" s="50"/>
      <c r="I50" s="13"/>
      <c r="J50" s="3"/>
      <c r="K50" s="4"/>
      <c r="L50" s="40">
        <v>0</v>
      </c>
    </row>
    <row r="51" spans="1:13" ht="195.75" customHeight="1">
      <c r="A51" s="6"/>
      <c r="B51" s="7"/>
      <c r="C51" s="10"/>
      <c r="D51" s="7"/>
      <c r="E51" s="51" t="s">
        <v>12</v>
      </c>
      <c r="F51" s="50" t="s">
        <v>223</v>
      </c>
      <c r="G51" s="50" t="s">
        <v>227</v>
      </c>
      <c r="H51" s="50"/>
      <c r="I51" s="13"/>
      <c r="J51" s="3"/>
      <c r="K51" s="4"/>
      <c r="L51" s="40">
        <v>0</v>
      </c>
      <c r="M51" s="40"/>
    </row>
    <row r="52" spans="1:13">
      <c r="A52" s="19"/>
      <c r="B52" s="20"/>
      <c r="C52" s="14"/>
      <c r="D52" s="21"/>
      <c r="E52" s="62" t="s">
        <v>94</v>
      </c>
      <c r="F52" s="62"/>
      <c r="G52" s="62"/>
      <c r="H52" s="62"/>
      <c r="I52" s="62"/>
      <c r="J52" s="62"/>
      <c r="K52" s="63"/>
      <c r="L52" s="62"/>
    </row>
    <row r="53" spans="1:13" ht="38.25">
      <c r="A53" s="6"/>
      <c r="B53" s="7"/>
      <c r="C53" s="10"/>
      <c r="D53" s="7"/>
      <c r="E53" s="5" t="s">
        <v>12</v>
      </c>
      <c r="F53" s="50" t="s">
        <v>95</v>
      </c>
      <c r="G53" s="50" t="s">
        <v>96</v>
      </c>
      <c r="H53" s="50"/>
      <c r="I53" s="13"/>
      <c r="J53" s="3"/>
      <c r="K53" s="4"/>
      <c r="L53" s="40">
        <v>0</v>
      </c>
    </row>
    <row r="54" spans="1:13" ht="25.5">
      <c r="A54" s="6"/>
      <c r="B54" s="7"/>
      <c r="C54" s="10"/>
      <c r="D54" s="7"/>
      <c r="E54" s="5" t="s">
        <v>12</v>
      </c>
      <c r="F54" s="50" t="s">
        <v>97</v>
      </c>
      <c r="G54" s="50" t="s">
        <v>98</v>
      </c>
      <c r="H54" s="50"/>
      <c r="I54" s="13"/>
      <c r="J54" s="3"/>
      <c r="K54" s="4"/>
      <c r="L54" s="40">
        <v>0</v>
      </c>
    </row>
    <row r="55" spans="1:13" ht="38.25">
      <c r="A55" s="6"/>
      <c r="B55" s="7"/>
      <c r="C55" s="10"/>
      <c r="D55" s="7"/>
      <c r="E55" s="5" t="s">
        <v>12</v>
      </c>
      <c r="F55" s="50" t="s">
        <v>99</v>
      </c>
      <c r="G55" s="50" t="s">
        <v>100</v>
      </c>
      <c r="H55" s="50"/>
      <c r="I55" s="13"/>
      <c r="J55" s="3"/>
      <c r="K55" s="4"/>
      <c r="L55" s="40">
        <v>0</v>
      </c>
    </row>
    <row r="56" spans="1:13" ht="51">
      <c r="A56" s="24"/>
      <c r="B56" s="7"/>
      <c r="C56" s="10"/>
      <c r="D56" s="7"/>
      <c r="E56" s="52" t="s">
        <v>17</v>
      </c>
      <c r="F56" s="50" t="s">
        <v>186</v>
      </c>
      <c r="G56" s="60" t="s">
        <v>160</v>
      </c>
      <c r="H56" s="50"/>
      <c r="I56" s="13"/>
      <c r="J56" s="4"/>
      <c r="K56" s="4"/>
      <c r="L56" s="40">
        <v>5</v>
      </c>
      <c r="M56" s="61"/>
    </row>
    <row r="57" spans="1:13" ht="76.5">
      <c r="A57" s="6"/>
      <c r="B57" s="7"/>
      <c r="C57" s="10"/>
      <c r="D57" s="7"/>
      <c r="E57" s="5" t="s">
        <v>12</v>
      </c>
      <c r="F57" s="50" t="s">
        <v>187</v>
      </c>
      <c r="G57" s="50" t="s">
        <v>101</v>
      </c>
      <c r="H57" s="50"/>
      <c r="I57" s="13"/>
      <c r="J57" s="3"/>
      <c r="K57" s="4"/>
      <c r="L57" s="40">
        <v>0</v>
      </c>
    </row>
    <row r="58" spans="1:13" ht="38.25">
      <c r="A58" s="24"/>
      <c r="B58" s="7"/>
      <c r="C58" s="10"/>
      <c r="D58" s="7"/>
      <c r="E58" s="5" t="s">
        <v>12</v>
      </c>
      <c r="F58" s="50" t="s">
        <v>188</v>
      </c>
      <c r="G58" s="50" t="s">
        <v>102</v>
      </c>
      <c r="H58" s="50"/>
      <c r="I58" s="13"/>
      <c r="J58" s="4"/>
      <c r="K58" s="4"/>
      <c r="L58" s="40">
        <v>0</v>
      </c>
    </row>
    <row r="59" spans="1:13" ht="38.25">
      <c r="A59" s="24"/>
      <c r="B59" s="7"/>
      <c r="C59" s="10"/>
      <c r="D59" s="7"/>
      <c r="E59" s="5" t="s">
        <v>12</v>
      </c>
      <c r="F59" s="50" t="s">
        <v>189</v>
      </c>
      <c r="G59" s="50" t="s">
        <v>103</v>
      </c>
      <c r="H59" s="54"/>
      <c r="I59" s="13"/>
      <c r="J59" s="4"/>
      <c r="K59" s="4"/>
      <c r="L59" s="40">
        <v>0</v>
      </c>
    </row>
    <row r="60" spans="1:13" ht="38.25">
      <c r="A60" s="24"/>
      <c r="B60" s="7"/>
      <c r="C60" s="10"/>
      <c r="D60" s="7"/>
      <c r="E60" s="5" t="s">
        <v>12</v>
      </c>
      <c r="F60" s="50" t="s">
        <v>190</v>
      </c>
      <c r="G60" s="50" t="s">
        <v>104</v>
      </c>
      <c r="H60" s="50"/>
      <c r="I60" s="13"/>
      <c r="J60" s="4"/>
      <c r="K60" s="4"/>
      <c r="L60" s="40">
        <v>0</v>
      </c>
    </row>
    <row r="61" spans="1:13">
      <c r="A61" s="24"/>
      <c r="B61" s="7"/>
      <c r="C61" s="10"/>
      <c r="D61" s="7"/>
      <c r="E61" s="5" t="s">
        <v>12</v>
      </c>
      <c r="F61" s="50" t="s">
        <v>191</v>
      </c>
      <c r="G61" s="50" t="s">
        <v>194</v>
      </c>
      <c r="H61" s="50"/>
      <c r="I61" s="13"/>
      <c r="J61" s="4"/>
      <c r="K61" s="4"/>
      <c r="L61" s="40">
        <v>0</v>
      </c>
    </row>
    <row r="62" spans="1:13" ht="25.5">
      <c r="A62" s="24"/>
      <c r="B62" s="7"/>
      <c r="C62" s="10"/>
      <c r="D62" s="7"/>
      <c r="E62" s="5" t="s">
        <v>12</v>
      </c>
      <c r="F62" s="50" t="s">
        <v>192</v>
      </c>
      <c r="G62" s="50" t="s">
        <v>198</v>
      </c>
      <c r="H62" s="50"/>
      <c r="I62" s="13"/>
      <c r="J62" s="4"/>
      <c r="K62" s="4"/>
      <c r="L62" s="40">
        <v>0</v>
      </c>
    </row>
    <row r="63" spans="1:13" ht="25.5">
      <c r="A63" s="24"/>
      <c r="B63" s="7"/>
      <c r="C63" s="10"/>
      <c r="D63" s="7"/>
      <c r="E63" s="5" t="s">
        <v>12</v>
      </c>
      <c r="F63" s="50" t="s">
        <v>195</v>
      </c>
      <c r="G63" s="50" t="s">
        <v>197</v>
      </c>
      <c r="H63" s="50"/>
      <c r="I63" s="13"/>
      <c r="J63" s="55"/>
      <c r="K63" s="4"/>
      <c r="L63" s="40">
        <v>0</v>
      </c>
    </row>
    <row r="64" spans="1:13" ht="76.5">
      <c r="A64" s="6"/>
      <c r="B64" s="7"/>
      <c r="C64" s="10"/>
      <c r="D64" s="7"/>
      <c r="E64" s="52" t="s">
        <v>17</v>
      </c>
      <c r="F64" s="50" t="s">
        <v>193</v>
      </c>
      <c r="G64" s="50" t="s">
        <v>162</v>
      </c>
      <c r="H64" s="50"/>
      <c r="I64" s="13"/>
      <c r="J64" s="55"/>
      <c r="K64" s="4"/>
      <c r="L64" s="40">
        <v>5</v>
      </c>
    </row>
    <row r="65" spans="1:12" ht="17.649999999999999" customHeight="1">
      <c r="A65" s="19"/>
      <c r="B65" s="20"/>
      <c r="C65" s="14"/>
      <c r="D65" s="21"/>
      <c r="E65" s="62" t="s">
        <v>105</v>
      </c>
      <c r="F65" s="62"/>
      <c r="G65" s="62"/>
      <c r="H65" s="62"/>
      <c r="I65" s="62"/>
      <c r="J65" s="62"/>
      <c r="K65" s="63"/>
      <c r="L65" s="62"/>
    </row>
    <row r="66" spans="1:12" ht="38.25">
      <c r="A66" s="6"/>
      <c r="B66" s="7"/>
      <c r="C66" s="10"/>
      <c r="D66" s="7"/>
      <c r="E66" s="51" t="s">
        <v>12</v>
      </c>
      <c r="F66" s="50" t="s">
        <v>106</v>
      </c>
      <c r="G66" s="50" t="s">
        <v>107</v>
      </c>
      <c r="H66" s="50"/>
      <c r="I66" s="13"/>
      <c r="J66" s="3"/>
      <c r="K66" s="4"/>
      <c r="L66" s="40">
        <v>0</v>
      </c>
    </row>
    <row r="67" spans="1:12" ht="76.5">
      <c r="A67" s="6"/>
      <c r="B67" s="7"/>
      <c r="C67" s="10"/>
      <c r="D67" s="7"/>
      <c r="E67" s="51" t="s">
        <v>12</v>
      </c>
      <c r="F67" s="50" t="s">
        <v>154</v>
      </c>
      <c r="G67" s="50" t="s">
        <v>155</v>
      </c>
      <c r="H67" s="50"/>
      <c r="I67" s="13"/>
      <c r="J67" s="3"/>
      <c r="K67" s="4"/>
      <c r="L67" s="40">
        <v>0</v>
      </c>
    </row>
    <row r="68" spans="1:12" ht="63.75">
      <c r="A68" s="6"/>
      <c r="B68" s="7"/>
      <c r="C68" s="10"/>
      <c r="D68" s="7"/>
      <c r="E68" s="52" t="s">
        <v>17</v>
      </c>
      <c r="F68" s="50" t="s">
        <v>156</v>
      </c>
      <c r="G68" s="50" t="s">
        <v>157</v>
      </c>
      <c r="H68" s="50"/>
      <c r="I68" s="13"/>
      <c r="J68" s="3"/>
      <c r="K68" s="4"/>
      <c r="L68" s="40">
        <v>3</v>
      </c>
    </row>
    <row r="69" spans="1:12" ht="25.5">
      <c r="A69" s="6"/>
      <c r="B69" s="7"/>
      <c r="C69" s="10"/>
      <c r="D69" s="7"/>
      <c r="E69" s="51" t="s">
        <v>12</v>
      </c>
      <c r="F69" s="50" t="s">
        <v>108</v>
      </c>
      <c r="G69" s="50" t="s">
        <v>109</v>
      </c>
      <c r="H69" s="50"/>
      <c r="I69" s="13"/>
      <c r="J69" s="3"/>
      <c r="K69" s="4"/>
      <c r="L69" s="40">
        <v>0</v>
      </c>
    </row>
    <row r="70" spans="1:12" ht="38.25">
      <c r="A70" s="6"/>
      <c r="B70" s="7"/>
      <c r="C70" s="10"/>
      <c r="D70" s="7"/>
      <c r="E70" s="51" t="s">
        <v>12</v>
      </c>
      <c r="F70" s="50" t="s">
        <v>110</v>
      </c>
      <c r="G70" s="50" t="s">
        <v>111</v>
      </c>
      <c r="H70" s="50"/>
      <c r="I70" s="13"/>
      <c r="J70" s="3"/>
      <c r="K70" s="4"/>
      <c r="L70" s="40">
        <v>0</v>
      </c>
    </row>
    <row r="71" spans="1:12" ht="17.649999999999999" customHeight="1">
      <c r="A71" s="19"/>
      <c r="B71" s="20"/>
      <c r="C71" s="14"/>
      <c r="D71" s="21"/>
      <c r="E71" s="62" t="s">
        <v>112</v>
      </c>
      <c r="F71" s="62"/>
      <c r="G71" s="62"/>
      <c r="H71" s="62"/>
      <c r="I71" s="62"/>
      <c r="J71" s="62"/>
      <c r="K71" s="63"/>
      <c r="L71" s="62"/>
    </row>
    <row r="72" spans="1:12" ht="38.25">
      <c r="A72" s="6"/>
      <c r="B72" s="7"/>
      <c r="C72" s="10"/>
      <c r="D72" s="7"/>
      <c r="E72" s="51" t="s">
        <v>12</v>
      </c>
      <c r="F72" s="50" t="s">
        <v>113</v>
      </c>
      <c r="G72" s="50" t="s">
        <v>123</v>
      </c>
      <c r="H72" s="50"/>
      <c r="I72" s="13"/>
      <c r="J72" s="3"/>
      <c r="K72" s="4"/>
      <c r="L72" s="40">
        <v>0</v>
      </c>
    </row>
    <row r="73" spans="1:12" ht="51">
      <c r="A73" s="6"/>
      <c r="B73" s="7"/>
      <c r="C73" s="10"/>
      <c r="D73" s="7"/>
      <c r="E73" s="51" t="s">
        <v>12</v>
      </c>
      <c r="F73" s="50" t="s">
        <v>114</v>
      </c>
      <c r="G73" s="60" t="s">
        <v>220</v>
      </c>
      <c r="H73" s="54"/>
      <c r="I73" s="13"/>
      <c r="J73" s="3"/>
      <c r="K73" s="4"/>
      <c r="L73" s="40">
        <v>0</v>
      </c>
    </row>
    <row r="74" spans="1:12" ht="38.25">
      <c r="A74" s="6"/>
      <c r="B74" s="7"/>
      <c r="C74" s="10"/>
      <c r="D74" s="7"/>
      <c r="E74" s="51" t="s">
        <v>12</v>
      </c>
      <c r="F74" s="50" t="s">
        <v>115</v>
      </c>
      <c r="G74" s="50" t="s">
        <v>116</v>
      </c>
      <c r="H74" s="50"/>
      <c r="I74" s="13"/>
      <c r="J74" s="3"/>
      <c r="K74" s="4"/>
      <c r="L74" s="40">
        <v>0</v>
      </c>
    </row>
    <row r="75" spans="1:12" ht="38.25">
      <c r="A75" s="6"/>
      <c r="B75" s="7"/>
      <c r="C75" s="10"/>
      <c r="D75" s="7"/>
      <c r="E75" s="51" t="s">
        <v>12</v>
      </c>
      <c r="F75" s="50" t="s">
        <v>117</v>
      </c>
      <c r="G75" s="50" t="s">
        <v>118</v>
      </c>
      <c r="H75" s="50"/>
      <c r="I75" s="13"/>
      <c r="J75" s="3"/>
      <c r="K75" s="4"/>
      <c r="L75" s="40">
        <v>0</v>
      </c>
    </row>
    <row r="76" spans="1:12" ht="38.25">
      <c r="A76" s="24"/>
      <c r="B76" s="7"/>
      <c r="C76" s="10"/>
      <c r="D76" s="7"/>
      <c r="E76" s="51" t="s">
        <v>12</v>
      </c>
      <c r="F76" s="50" t="s">
        <v>119</v>
      </c>
      <c r="G76" s="50" t="s">
        <v>120</v>
      </c>
      <c r="H76" s="50"/>
      <c r="I76" s="13"/>
      <c r="J76" s="4"/>
      <c r="K76" s="4"/>
      <c r="L76" s="40">
        <v>0</v>
      </c>
    </row>
    <row r="77" spans="1:12" ht="102">
      <c r="A77" s="6"/>
      <c r="B77" s="7"/>
      <c r="C77" s="10"/>
      <c r="D77" s="7"/>
      <c r="E77" s="51" t="s">
        <v>12</v>
      </c>
      <c r="F77" s="50" t="s">
        <v>121</v>
      </c>
      <c r="G77" s="50" t="s">
        <v>161</v>
      </c>
      <c r="H77" s="54"/>
      <c r="I77" s="13"/>
      <c r="J77" s="3"/>
      <c r="K77" s="4"/>
      <c r="L77" s="40">
        <v>0</v>
      </c>
    </row>
    <row r="78" spans="1:12" ht="89.25">
      <c r="A78" s="6"/>
      <c r="B78" s="7"/>
      <c r="C78" s="10"/>
      <c r="D78" s="7"/>
      <c r="E78" s="51" t="s">
        <v>12</v>
      </c>
      <c r="F78" s="50" t="s">
        <v>122</v>
      </c>
      <c r="G78" s="50" t="s">
        <v>196</v>
      </c>
      <c r="H78" s="50"/>
      <c r="I78" s="13"/>
      <c r="J78" s="3"/>
      <c r="K78" s="4"/>
      <c r="L78" s="40">
        <v>0</v>
      </c>
    </row>
    <row r="79" spans="1:12" ht="17.649999999999999" customHeight="1">
      <c r="A79" s="19"/>
      <c r="B79" s="20"/>
      <c r="C79" s="14"/>
      <c r="D79" s="21"/>
      <c r="E79" s="62" t="s">
        <v>124</v>
      </c>
      <c r="F79" s="62"/>
      <c r="G79" s="62"/>
      <c r="H79" s="62"/>
      <c r="I79" s="62"/>
      <c r="J79" s="62"/>
      <c r="K79" s="63"/>
      <c r="L79" s="62"/>
    </row>
    <row r="80" spans="1:12" ht="51">
      <c r="A80" s="6"/>
      <c r="B80" s="7"/>
      <c r="C80" s="10"/>
      <c r="D80" s="7"/>
      <c r="E80" s="51" t="s">
        <v>12</v>
      </c>
      <c r="F80" s="50" t="s">
        <v>125</v>
      </c>
      <c r="G80" s="50" t="s">
        <v>222</v>
      </c>
      <c r="H80" s="50"/>
      <c r="I80" s="13"/>
      <c r="J80" s="3"/>
      <c r="K80" s="4"/>
      <c r="L80" s="40">
        <v>0</v>
      </c>
    </row>
    <row r="81" spans="1:12" ht="38.25">
      <c r="A81" s="6"/>
      <c r="B81" s="7"/>
      <c r="C81" s="10"/>
      <c r="D81" s="7"/>
      <c r="E81" s="52" t="s">
        <v>17</v>
      </c>
      <c r="F81" s="50" t="s">
        <v>126</v>
      </c>
      <c r="G81" s="50" t="s">
        <v>127</v>
      </c>
      <c r="H81" s="50"/>
      <c r="I81" s="13"/>
      <c r="J81" s="3"/>
      <c r="K81" s="4"/>
      <c r="L81" s="40">
        <v>3</v>
      </c>
    </row>
    <row r="82" spans="1:12" ht="25.5">
      <c r="A82" s="6"/>
      <c r="B82" s="7"/>
      <c r="C82" s="10"/>
      <c r="D82" s="7"/>
      <c r="E82" s="51" t="s">
        <v>12</v>
      </c>
      <c r="F82" s="50" t="s">
        <v>128</v>
      </c>
      <c r="G82" s="50" t="s">
        <v>129</v>
      </c>
      <c r="H82" s="50"/>
      <c r="I82" s="13"/>
      <c r="J82" s="3"/>
      <c r="K82" s="4"/>
      <c r="L82" s="40">
        <v>0</v>
      </c>
    </row>
    <row r="83" spans="1:12" ht="38.25">
      <c r="A83" s="6"/>
      <c r="B83" s="7"/>
      <c r="C83" s="10"/>
      <c r="D83" s="7"/>
      <c r="E83" s="51" t="s">
        <v>12</v>
      </c>
      <c r="F83" s="50" t="s">
        <v>130</v>
      </c>
      <c r="G83" s="50" t="s">
        <v>131</v>
      </c>
      <c r="H83" s="50"/>
      <c r="I83" s="13"/>
      <c r="J83" s="3"/>
      <c r="K83" s="4"/>
      <c r="L83" s="40">
        <v>0</v>
      </c>
    </row>
    <row r="84" spans="1:12" ht="38.25">
      <c r="A84" s="6"/>
      <c r="B84" s="7"/>
      <c r="C84" s="10"/>
      <c r="D84" s="7"/>
      <c r="E84" s="51" t="s">
        <v>12</v>
      </c>
      <c r="F84" s="50" t="s">
        <v>132</v>
      </c>
      <c r="G84" s="50" t="s">
        <v>133</v>
      </c>
      <c r="H84" s="50"/>
      <c r="I84" s="13"/>
      <c r="J84" s="3"/>
      <c r="K84" s="4"/>
      <c r="L84" s="40">
        <v>0</v>
      </c>
    </row>
    <row r="85" spans="1:12" ht="89.25">
      <c r="A85" s="24"/>
      <c r="B85" s="7"/>
      <c r="C85" s="10"/>
      <c r="D85" s="7"/>
      <c r="E85" s="51" t="s">
        <v>12</v>
      </c>
      <c r="F85" s="50" t="s">
        <v>134</v>
      </c>
      <c r="G85" s="50" t="s">
        <v>158</v>
      </c>
      <c r="H85" s="50"/>
      <c r="I85" s="13"/>
      <c r="J85" s="4"/>
      <c r="K85" s="4"/>
      <c r="L85" s="40">
        <v>0</v>
      </c>
    </row>
    <row r="86" spans="1:12" ht="76.5">
      <c r="A86" s="6"/>
      <c r="B86" s="7"/>
      <c r="C86" s="10"/>
      <c r="D86" s="7"/>
      <c r="E86" s="51" t="s">
        <v>12</v>
      </c>
      <c r="F86" s="50" t="s">
        <v>135</v>
      </c>
      <c r="G86" s="50" t="s">
        <v>136</v>
      </c>
      <c r="H86" s="50"/>
      <c r="I86" s="13"/>
      <c r="J86" s="3"/>
      <c r="K86" s="4"/>
      <c r="L86" s="40">
        <v>0</v>
      </c>
    </row>
    <row r="87" spans="1:12" ht="127.5">
      <c r="A87" s="24"/>
      <c r="B87" s="7"/>
      <c r="C87" s="10"/>
      <c r="D87" s="7"/>
      <c r="E87" s="51" t="s">
        <v>12</v>
      </c>
      <c r="F87" s="50" t="s">
        <v>159</v>
      </c>
      <c r="G87" s="50" t="s">
        <v>221</v>
      </c>
      <c r="H87" s="50"/>
      <c r="I87" s="13"/>
      <c r="J87" s="4"/>
      <c r="K87" s="4"/>
      <c r="L87" s="40">
        <v>0</v>
      </c>
    </row>
    <row r="88" spans="1:12" ht="17.649999999999999" customHeight="1">
      <c r="A88" s="19"/>
      <c r="B88" s="20"/>
      <c r="C88" s="14"/>
      <c r="D88" s="21"/>
      <c r="E88" s="62" t="s">
        <v>137</v>
      </c>
      <c r="F88" s="62"/>
      <c r="G88" s="62"/>
      <c r="H88" s="62"/>
      <c r="I88" s="62"/>
      <c r="J88" s="62"/>
      <c r="K88" s="63"/>
      <c r="L88" s="62"/>
    </row>
    <row r="89" spans="1:12" ht="38.25">
      <c r="A89" s="6"/>
      <c r="B89" s="7"/>
      <c r="C89" s="10"/>
      <c r="D89" s="7"/>
      <c r="E89" s="51" t="s">
        <v>12</v>
      </c>
      <c r="F89" s="50" t="s">
        <v>138</v>
      </c>
      <c r="G89" s="50" t="s">
        <v>201</v>
      </c>
      <c r="H89" s="50"/>
      <c r="I89" s="13"/>
      <c r="J89" s="3"/>
      <c r="K89" s="4"/>
      <c r="L89" s="40">
        <v>0</v>
      </c>
    </row>
    <row r="90" spans="1:12" ht="38.25">
      <c r="A90" s="6"/>
      <c r="B90" s="7"/>
      <c r="C90" s="10"/>
      <c r="D90" s="7"/>
      <c r="E90" s="52" t="s">
        <v>17</v>
      </c>
      <c r="F90" s="50" t="s">
        <v>139</v>
      </c>
      <c r="G90" s="50" t="s">
        <v>140</v>
      </c>
      <c r="H90" s="54"/>
      <c r="I90" s="13"/>
      <c r="J90" s="3"/>
      <c r="K90" s="4"/>
      <c r="L90" s="40">
        <v>5</v>
      </c>
    </row>
    <row r="91" spans="1:12" ht="25.5">
      <c r="A91" s="6"/>
      <c r="B91" s="7"/>
      <c r="C91" s="10"/>
      <c r="D91" s="7"/>
      <c r="E91" s="51" t="s">
        <v>12</v>
      </c>
      <c r="F91" s="50" t="s">
        <v>141</v>
      </c>
      <c r="G91" s="50" t="s">
        <v>142</v>
      </c>
      <c r="H91" s="50"/>
      <c r="I91" s="13"/>
      <c r="J91" s="3"/>
      <c r="K91" s="4"/>
      <c r="L91" s="40">
        <v>0</v>
      </c>
    </row>
    <row r="92" spans="1:12" ht="38.25">
      <c r="A92" s="6"/>
      <c r="B92" s="7"/>
      <c r="C92" s="10"/>
      <c r="D92" s="7"/>
      <c r="E92" s="52" t="s">
        <v>17</v>
      </c>
      <c r="F92" s="50" t="s">
        <v>143</v>
      </c>
      <c r="G92" s="50" t="s">
        <v>144</v>
      </c>
      <c r="H92" s="50"/>
      <c r="I92" s="13"/>
      <c r="J92" s="3"/>
      <c r="K92" s="4"/>
      <c r="L92" s="40">
        <v>5</v>
      </c>
    </row>
    <row r="93" spans="1:12" ht="63.75">
      <c r="A93" s="8"/>
      <c r="B93" s="9"/>
      <c r="C93" s="11"/>
      <c r="D93" s="9"/>
      <c r="E93" s="51" t="s">
        <v>12</v>
      </c>
      <c r="F93" s="50" t="s">
        <v>145</v>
      </c>
      <c r="G93" s="50" t="s">
        <v>146</v>
      </c>
      <c r="H93" s="50"/>
      <c r="I93" s="15"/>
      <c r="J93" s="4"/>
      <c r="K93" s="4"/>
      <c r="L93" s="40">
        <v>0</v>
      </c>
    </row>
    <row r="94" spans="1:12" ht="17.649999999999999" customHeight="1">
      <c r="A94" s="19"/>
      <c r="B94" s="20"/>
      <c r="C94" s="14"/>
      <c r="D94" s="21"/>
      <c r="E94" s="62" t="s">
        <v>163</v>
      </c>
      <c r="F94" s="62"/>
      <c r="G94" s="62"/>
      <c r="H94" s="62"/>
      <c r="I94" s="62"/>
      <c r="J94" s="62"/>
      <c r="K94" s="63"/>
      <c r="L94" s="62"/>
    </row>
    <row r="95" spans="1:12" ht="114.75">
      <c r="A95" s="24"/>
      <c r="B95" s="24"/>
      <c r="C95" s="57"/>
      <c r="D95" s="24"/>
      <c r="E95" s="51" t="s">
        <v>12</v>
      </c>
      <c r="F95" s="50" t="s">
        <v>164</v>
      </c>
      <c r="G95" s="50" t="s">
        <v>165</v>
      </c>
      <c r="H95" s="50"/>
      <c r="I95" s="58"/>
      <c r="J95" s="4"/>
      <c r="K95" s="4"/>
      <c r="L95" s="40">
        <v>0</v>
      </c>
    </row>
    <row r="96" spans="1:12" ht="114.75">
      <c r="A96" s="24"/>
      <c r="B96" s="24"/>
      <c r="C96" s="57"/>
      <c r="D96" s="24"/>
      <c r="E96" s="51" t="s">
        <v>12</v>
      </c>
      <c r="F96" s="50" t="s">
        <v>166</v>
      </c>
      <c r="G96" s="50" t="s">
        <v>167</v>
      </c>
      <c r="H96" s="50"/>
      <c r="I96" s="58"/>
      <c r="J96" s="4"/>
      <c r="K96" s="4"/>
      <c r="L96" s="40">
        <v>0</v>
      </c>
    </row>
    <row r="97" spans="1:12" ht="114.75">
      <c r="A97" s="24"/>
      <c r="B97" s="24"/>
      <c r="C97" s="57"/>
      <c r="D97" s="24"/>
      <c r="E97" s="51" t="s">
        <v>12</v>
      </c>
      <c r="F97" s="50" t="s">
        <v>168</v>
      </c>
      <c r="G97" s="50" t="s">
        <v>169</v>
      </c>
      <c r="H97" s="50"/>
      <c r="I97" s="58"/>
      <c r="J97" s="4"/>
      <c r="K97" s="4"/>
      <c r="L97" s="40">
        <v>0</v>
      </c>
    </row>
    <row r="98" spans="1:12" ht="89.25">
      <c r="A98" s="24"/>
      <c r="B98" s="24"/>
      <c r="C98" s="57"/>
      <c r="D98" s="24"/>
      <c r="E98" s="51" t="s">
        <v>12</v>
      </c>
      <c r="F98" s="50" t="s">
        <v>170</v>
      </c>
      <c r="G98" s="50" t="s">
        <v>171</v>
      </c>
      <c r="H98" s="50"/>
      <c r="I98" s="58"/>
      <c r="J98" s="4"/>
      <c r="K98" s="4"/>
      <c r="L98" s="40">
        <v>0</v>
      </c>
    </row>
    <row r="99" spans="1:12" ht="114.75">
      <c r="A99" s="24"/>
      <c r="B99" s="24"/>
      <c r="C99" s="57"/>
      <c r="D99" s="24"/>
      <c r="E99" s="51" t="s">
        <v>12</v>
      </c>
      <c r="F99" s="50" t="s">
        <v>172</v>
      </c>
      <c r="G99" s="50" t="s">
        <v>173</v>
      </c>
      <c r="H99" s="50"/>
      <c r="I99" s="58"/>
      <c r="J99" s="4"/>
      <c r="K99" s="4"/>
      <c r="L99" s="40">
        <v>0</v>
      </c>
    </row>
    <row r="100" spans="1:12" ht="114.75">
      <c r="A100" s="24"/>
      <c r="B100" s="24"/>
      <c r="C100" s="57"/>
      <c r="D100" s="24"/>
      <c r="E100" s="51" t="s">
        <v>12</v>
      </c>
      <c r="F100" s="50" t="s">
        <v>174</v>
      </c>
      <c r="G100" s="50" t="s">
        <v>175</v>
      </c>
      <c r="H100" s="50"/>
      <c r="I100" s="58"/>
      <c r="J100" s="4"/>
      <c r="K100" s="4"/>
      <c r="L100" s="40">
        <v>0</v>
      </c>
    </row>
    <row r="101" spans="1:12" ht="127.5">
      <c r="A101" s="24"/>
      <c r="B101" s="24"/>
      <c r="C101" s="57"/>
      <c r="D101" s="24"/>
      <c r="E101" s="51" t="s">
        <v>12</v>
      </c>
      <c r="F101" s="50" t="s">
        <v>176</v>
      </c>
      <c r="G101" s="50" t="s">
        <v>177</v>
      </c>
      <c r="H101" s="50"/>
      <c r="I101" s="58"/>
      <c r="J101" s="4"/>
      <c r="K101" s="4"/>
      <c r="L101" s="40">
        <v>0</v>
      </c>
    </row>
    <row r="102" spans="1:12">
      <c r="L102" s="56"/>
    </row>
    <row r="103" spans="1:12" ht="28.9" customHeight="1">
      <c r="H103" s="41"/>
      <c r="I103" s="42" t="s">
        <v>36</v>
      </c>
      <c r="J103" s="43" t="s">
        <v>40</v>
      </c>
      <c r="K103" s="4"/>
    </row>
    <row r="104" spans="1:12" ht="25.5">
      <c r="H104" s="41"/>
      <c r="I104" s="44" t="s">
        <v>37</v>
      </c>
      <c r="J104" s="45" t="s">
        <v>41</v>
      </c>
      <c r="K104" s="4"/>
    </row>
    <row r="105" spans="1:12" ht="25.5">
      <c r="H105" s="41"/>
      <c r="I105" s="44" t="s">
        <v>38</v>
      </c>
      <c r="J105" s="45" t="s">
        <v>42</v>
      </c>
      <c r="K105" s="4"/>
    </row>
    <row r="106" spans="1:12" ht="38.25">
      <c r="H106" s="41"/>
      <c r="I106" s="46" t="s">
        <v>39</v>
      </c>
      <c r="J106" s="47" t="s">
        <v>43</v>
      </c>
      <c r="K106" s="4"/>
    </row>
    <row r="107" spans="1:12">
      <c r="I107" s="41"/>
      <c r="J107" s="41"/>
      <c r="K107" s="41"/>
    </row>
  </sheetData>
  <mergeCells count="23">
    <mergeCell ref="E94:L94"/>
    <mergeCell ref="E88:L88"/>
    <mergeCell ref="E46:L46"/>
    <mergeCell ref="A1:J1"/>
    <mergeCell ref="A2:J2"/>
    <mergeCell ref="A3:A4"/>
    <mergeCell ref="B3:B4"/>
    <mergeCell ref="C3:C4"/>
    <mergeCell ref="D3:D4"/>
    <mergeCell ref="H3:H4"/>
    <mergeCell ref="I3:I4"/>
    <mergeCell ref="J3:J4"/>
    <mergeCell ref="E3:G3"/>
    <mergeCell ref="L3:L4"/>
    <mergeCell ref="E5:L5"/>
    <mergeCell ref="E12:L12"/>
    <mergeCell ref="E79:L79"/>
    <mergeCell ref="E35:L35"/>
    <mergeCell ref="E22:L22"/>
    <mergeCell ref="K3:K4"/>
    <mergeCell ref="E52:L52"/>
    <mergeCell ref="E65:L65"/>
    <mergeCell ref="E71:L71"/>
  </mergeCells>
  <phoneticPr fontId="12" type="noConversion"/>
  <conditionalFormatting sqref="I6:I11 I13:I21 I23:I34 I36:I45 I47:I51 I53:I64 I66:I70 I72:I78 I80:I87 I89:I93 I95:I101">
    <cfRule type="expression" dxfId="1" priority="61">
      <formula>I6="J"</formula>
    </cfRule>
    <cfRule type="expression" dxfId="0" priority="62">
      <formula>I6="N"</formula>
    </cfRule>
  </conditionalFormatting>
  <conditionalFormatting sqref="L1:L5 L22 L12 L35 L46 L52 L65 L71 L79 L88 L94 L102:L1048576">
    <cfRule type="dataBar" priority="24">
      <dataBar>
        <cfvo type="min"/>
        <cfvo type="max"/>
        <color theme="9" tint="0.39997558519241921"/>
      </dataBar>
      <extLst>
        <ext xmlns:x14="http://schemas.microsoft.com/office/spreadsheetml/2009/9/main" uri="{B025F937-C7B1-47D3-B67F-A62EFF666E3E}">
          <x14:id>{DD0EDBA1-D5F1-40B1-95CF-6F6D8D54FA17}</x14:id>
        </ext>
      </extLst>
    </cfRule>
  </conditionalFormatting>
  <conditionalFormatting sqref="L6:L11">
    <cfRule type="dataBar" priority="20">
      <dataBar>
        <cfvo type="min"/>
        <cfvo type="max"/>
        <color rgb="FF70AD47"/>
      </dataBar>
    </cfRule>
    <cfRule type="dataBar" priority="21">
      <dataBar>
        <cfvo type="min"/>
        <cfvo type="max"/>
        <color rgb="FF70AD47"/>
      </dataBar>
      <extLst>
        <ext xmlns:x14="http://schemas.microsoft.com/office/spreadsheetml/2009/9/main" uri="{B025F937-C7B1-47D3-B67F-A62EFF666E3E}">
          <x14:id>{926BBBF1-0D54-473D-AB9B-9E35434B32F3}</x14:id>
        </ext>
      </extLst>
    </cfRule>
  </conditionalFormatting>
  <conditionalFormatting sqref="L13:L21">
    <cfRule type="dataBar" priority="22">
      <dataBar>
        <cfvo type="min"/>
        <cfvo type="max"/>
        <color rgb="FF70AD47"/>
      </dataBar>
    </cfRule>
    <cfRule type="dataBar" priority="23">
      <dataBar>
        <cfvo type="min"/>
        <cfvo type="max"/>
        <color rgb="FF70AD47"/>
      </dataBar>
      <extLst>
        <ext xmlns:x14="http://schemas.microsoft.com/office/spreadsheetml/2009/9/main" uri="{B025F937-C7B1-47D3-B67F-A62EFF666E3E}">
          <x14:id>{68112B6D-FBDE-4942-B39D-1B50668C59FB}</x14:id>
        </ext>
      </extLst>
    </cfRule>
  </conditionalFormatting>
  <conditionalFormatting sqref="L23:L34">
    <cfRule type="dataBar" priority="18">
      <dataBar>
        <cfvo type="min"/>
        <cfvo type="max"/>
        <color rgb="FF70AD47"/>
      </dataBar>
    </cfRule>
    <cfRule type="dataBar" priority="19">
      <dataBar>
        <cfvo type="min"/>
        <cfvo type="max"/>
        <color rgb="FF70AD47"/>
      </dataBar>
      <extLst>
        <ext xmlns:x14="http://schemas.microsoft.com/office/spreadsheetml/2009/9/main" uri="{B025F937-C7B1-47D3-B67F-A62EFF666E3E}">
          <x14:id>{B96600E4-B4CD-4D75-9762-1373CB530C23}</x14:id>
        </ext>
      </extLst>
    </cfRule>
  </conditionalFormatting>
  <conditionalFormatting sqref="L36:L45">
    <cfRule type="dataBar" priority="16">
      <dataBar>
        <cfvo type="min"/>
        <cfvo type="max"/>
        <color rgb="FF70AD47"/>
      </dataBar>
    </cfRule>
    <cfRule type="dataBar" priority="17">
      <dataBar>
        <cfvo type="min"/>
        <cfvo type="max"/>
        <color rgb="FF70AD47"/>
      </dataBar>
      <extLst>
        <ext xmlns:x14="http://schemas.microsoft.com/office/spreadsheetml/2009/9/main" uri="{B025F937-C7B1-47D3-B67F-A62EFF666E3E}">
          <x14:id>{542456E4-B351-46C7-BDDB-805B41ABAF54}</x14:id>
        </ext>
      </extLst>
    </cfRule>
  </conditionalFormatting>
  <conditionalFormatting sqref="L47:L51">
    <cfRule type="dataBar" priority="14">
      <dataBar>
        <cfvo type="min"/>
        <cfvo type="max"/>
        <color rgb="FF70AD47"/>
      </dataBar>
    </cfRule>
    <cfRule type="dataBar" priority="15">
      <dataBar>
        <cfvo type="min"/>
        <cfvo type="max"/>
        <color rgb="FF70AD47"/>
      </dataBar>
      <extLst>
        <ext xmlns:x14="http://schemas.microsoft.com/office/spreadsheetml/2009/9/main" uri="{B025F937-C7B1-47D3-B67F-A62EFF666E3E}">
          <x14:id>{C826ECD0-D2A4-4043-82ED-C600162B3018}</x14:id>
        </ext>
      </extLst>
    </cfRule>
  </conditionalFormatting>
  <conditionalFormatting sqref="L53:L64">
    <cfRule type="dataBar" priority="11">
      <dataBar>
        <cfvo type="min"/>
        <cfvo type="max"/>
        <color rgb="FF70AD47"/>
      </dataBar>
    </cfRule>
    <cfRule type="dataBar" priority="12">
      <dataBar>
        <cfvo type="min"/>
        <cfvo type="max"/>
        <color rgb="FF70AD47"/>
      </dataBar>
      <extLst>
        <ext xmlns:x14="http://schemas.microsoft.com/office/spreadsheetml/2009/9/main" uri="{B025F937-C7B1-47D3-B67F-A62EFF666E3E}">
          <x14:id>{42164281-C444-41A4-99E9-0FAE50A96DFF}</x14:id>
        </ext>
      </extLst>
    </cfRule>
  </conditionalFormatting>
  <conditionalFormatting sqref="L66:L70">
    <cfRule type="dataBar" priority="9">
      <dataBar>
        <cfvo type="min"/>
        <cfvo type="max"/>
        <color rgb="FF70AD47"/>
      </dataBar>
    </cfRule>
    <cfRule type="dataBar" priority="10">
      <dataBar>
        <cfvo type="min"/>
        <cfvo type="max"/>
        <color rgb="FF70AD47"/>
      </dataBar>
      <extLst>
        <ext xmlns:x14="http://schemas.microsoft.com/office/spreadsheetml/2009/9/main" uri="{B025F937-C7B1-47D3-B67F-A62EFF666E3E}">
          <x14:id>{68C7BA54-1D02-4547-B71C-20E508D44A73}</x14:id>
        </ext>
      </extLst>
    </cfRule>
  </conditionalFormatting>
  <conditionalFormatting sqref="L72:L78">
    <cfRule type="dataBar" priority="7">
      <dataBar>
        <cfvo type="min"/>
        <cfvo type="max"/>
        <color rgb="FF70AD47"/>
      </dataBar>
    </cfRule>
    <cfRule type="dataBar" priority="8">
      <dataBar>
        <cfvo type="min"/>
        <cfvo type="max"/>
        <color rgb="FF70AD47"/>
      </dataBar>
      <extLst>
        <ext xmlns:x14="http://schemas.microsoft.com/office/spreadsheetml/2009/9/main" uri="{B025F937-C7B1-47D3-B67F-A62EFF666E3E}">
          <x14:id>{694B96F0-F211-419B-88B6-7B28B5E55A9D}</x14:id>
        </ext>
      </extLst>
    </cfRule>
  </conditionalFormatting>
  <conditionalFormatting sqref="L80:L87">
    <cfRule type="dataBar" priority="5">
      <dataBar>
        <cfvo type="min"/>
        <cfvo type="max"/>
        <color rgb="FF70AD47"/>
      </dataBar>
    </cfRule>
    <cfRule type="dataBar" priority="6">
      <dataBar>
        <cfvo type="min"/>
        <cfvo type="max"/>
        <color rgb="FF70AD47"/>
      </dataBar>
      <extLst>
        <ext xmlns:x14="http://schemas.microsoft.com/office/spreadsheetml/2009/9/main" uri="{B025F937-C7B1-47D3-B67F-A62EFF666E3E}">
          <x14:id>{D6D29F5F-8F0A-42CD-AD09-207B408ECB04}</x14:id>
        </ext>
      </extLst>
    </cfRule>
  </conditionalFormatting>
  <conditionalFormatting sqref="L89:L93">
    <cfRule type="dataBar" priority="3">
      <dataBar>
        <cfvo type="min"/>
        <cfvo type="max"/>
        <color rgb="FF70AD47"/>
      </dataBar>
    </cfRule>
    <cfRule type="dataBar" priority="4">
      <dataBar>
        <cfvo type="min"/>
        <cfvo type="max"/>
        <color rgb="FF70AD47"/>
      </dataBar>
      <extLst>
        <ext xmlns:x14="http://schemas.microsoft.com/office/spreadsheetml/2009/9/main" uri="{B025F937-C7B1-47D3-B67F-A62EFF666E3E}">
          <x14:id>{B446819A-3E6A-4A15-B843-1A39437C3D2B}</x14:id>
        </ext>
      </extLst>
    </cfRule>
  </conditionalFormatting>
  <conditionalFormatting sqref="L95:L101">
    <cfRule type="dataBar" priority="1">
      <dataBar>
        <cfvo type="min"/>
        <cfvo type="max"/>
        <color rgb="FF70AD47"/>
      </dataBar>
    </cfRule>
    <cfRule type="dataBar" priority="2">
      <dataBar>
        <cfvo type="min"/>
        <cfvo type="max"/>
        <color rgb="FF70AD47"/>
      </dataBar>
      <extLst>
        <ext xmlns:x14="http://schemas.microsoft.com/office/spreadsheetml/2009/9/main" uri="{B025F937-C7B1-47D3-B67F-A62EFF666E3E}">
          <x14:id>{C162224C-CD5A-4D85-8234-9DE9AEA4F75F}</x14:id>
        </ext>
      </extLst>
    </cfRule>
  </conditionalFormatting>
  <conditionalFormatting sqref="M51">
    <cfRule type="dataBar" priority="13">
      <dataBar>
        <cfvo type="min"/>
        <cfvo type="max"/>
        <color theme="9" tint="0.39997558519241921"/>
      </dataBar>
      <extLst>
        <ext xmlns:x14="http://schemas.microsoft.com/office/spreadsheetml/2009/9/main" uri="{B025F937-C7B1-47D3-B67F-A62EFF666E3E}">
          <x14:id>{915346EF-FEEA-4B3A-A86B-E8F59E6C2FCA}</x14:id>
        </ext>
      </extLst>
    </cfRule>
  </conditionalFormatting>
  <dataValidations count="3">
    <dataValidation type="list" sqref="I53:I64 I36:I45 I23:I34 I72:I78 I6:I11 I80:I87 I13:I21 I66:I70 I89:I93 I95:I101 I47:I51" xr:uid="{00000000-0002-0000-0000-000000000000}">
      <formula1>"J,N"</formula1>
    </dataValidation>
    <dataValidation type="list" allowBlank="1" showInputMessage="1" showErrorMessage="1" sqref="K6:K11 K16 K80:K87 K36 K53:K64 K66:K70 K72:K78 K89:K93 K95:K101 K47:K51" xr:uid="{00000000-0002-0000-0000-000001000000}">
      <formula1>"1, 2, 3, 4, 5"</formula1>
    </dataValidation>
    <dataValidation type="list" allowBlank="1" showInputMessage="1" showErrorMessage="1" sqref="K16" xr:uid="{00000000-0002-0000-0000-000002000000}">
      <formula1>#REF!</formula1>
    </dataValidation>
  </dataValidations>
  <pageMargins left="0.7" right="0.7" top="0.75" bottom="0.75" header="0.3" footer="0.3"/>
  <pageSetup paperSize="9" orientation="portrait" horizontalDpi="4294967295" verticalDpi="4294967295" r:id="rId1"/>
  <extLst>
    <ext xmlns:x14="http://schemas.microsoft.com/office/spreadsheetml/2009/9/main" uri="{78C0D931-6437-407d-A8EE-F0AAD7539E65}">
      <x14:conditionalFormattings>
        <x14:conditionalFormatting xmlns:xm="http://schemas.microsoft.com/office/excel/2006/main">
          <x14:cfRule type="dataBar" id="{DD0EDBA1-D5F1-40B1-95CF-6F6D8D54FA17}">
            <x14:dataBar minLength="0" maxLength="100" gradient="0">
              <x14:cfvo type="autoMin"/>
              <x14:cfvo type="autoMax"/>
              <x14:negativeFillColor rgb="FFFF0000"/>
              <x14:axisColor rgb="FF000000"/>
            </x14:dataBar>
          </x14:cfRule>
          <xm:sqref>L1:L5 L22 L12 L35 L46 L52 L65 L71 L79 L88 L94 L102:L1048576</xm:sqref>
        </x14:conditionalFormatting>
        <x14:conditionalFormatting xmlns:xm="http://schemas.microsoft.com/office/excel/2006/main">
          <x14:cfRule type="dataBar" id="{926BBBF1-0D54-473D-AB9B-9E35434B32F3}">
            <x14:dataBar>
              <x14:cfvo type="min"/>
              <x14:cfvo type="max"/>
              <x14:negativeFillColor auto="1"/>
              <x14:axisColor auto="1"/>
            </x14:dataBar>
          </x14:cfRule>
          <xm:sqref>L6:L11</xm:sqref>
        </x14:conditionalFormatting>
        <x14:conditionalFormatting xmlns:xm="http://schemas.microsoft.com/office/excel/2006/main">
          <x14:cfRule type="dataBar" id="{68112B6D-FBDE-4942-B39D-1B50668C59FB}">
            <x14:dataBar>
              <x14:cfvo type="min"/>
              <x14:cfvo type="max"/>
              <x14:negativeFillColor auto="1"/>
              <x14:axisColor auto="1"/>
            </x14:dataBar>
          </x14:cfRule>
          <xm:sqref>L13:L21</xm:sqref>
        </x14:conditionalFormatting>
        <x14:conditionalFormatting xmlns:xm="http://schemas.microsoft.com/office/excel/2006/main">
          <x14:cfRule type="dataBar" id="{B96600E4-B4CD-4D75-9762-1373CB530C23}">
            <x14:dataBar>
              <x14:cfvo type="min"/>
              <x14:cfvo type="max"/>
              <x14:negativeFillColor auto="1"/>
              <x14:axisColor auto="1"/>
            </x14:dataBar>
          </x14:cfRule>
          <xm:sqref>L23:L34</xm:sqref>
        </x14:conditionalFormatting>
        <x14:conditionalFormatting xmlns:xm="http://schemas.microsoft.com/office/excel/2006/main">
          <x14:cfRule type="dataBar" id="{542456E4-B351-46C7-BDDB-805B41ABAF54}">
            <x14:dataBar>
              <x14:cfvo type="min"/>
              <x14:cfvo type="max"/>
              <x14:negativeFillColor auto="1"/>
              <x14:axisColor auto="1"/>
            </x14:dataBar>
          </x14:cfRule>
          <xm:sqref>L36:L45</xm:sqref>
        </x14:conditionalFormatting>
        <x14:conditionalFormatting xmlns:xm="http://schemas.microsoft.com/office/excel/2006/main">
          <x14:cfRule type="dataBar" id="{C826ECD0-D2A4-4043-82ED-C600162B3018}">
            <x14:dataBar>
              <x14:cfvo type="min"/>
              <x14:cfvo type="max"/>
              <x14:negativeFillColor auto="1"/>
              <x14:axisColor auto="1"/>
            </x14:dataBar>
          </x14:cfRule>
          <xm:sqref>L47:L51</xm:sqref>
        </x14:conditionalFormatting>
        <x14:conditionalFormatting xmlns:xm="http://schemas.microsoft.com/office/excel/2006/main">
          <x14:cfRule type="dataBar" id="{42164281-C444-41A4-99E9-0FAE50A96DFF}">
            <x14:dataBar>
              <x14:cfvo type="min"/>
              <x14:cfvo type="max"/>
              <x14:negativeFillColor auto="1"/>
              <x14:axisColor auto="1"/>
            </x14:dataBar>
          </x14:cfRule>
          <xm:sqref>L53:L64</xm:sqref>
        </x14:conditionalFormatting>
        <x14:conditionalFormatting xmlns:xm="http://schemas.microsoft.com/office/excel/2006/main">
          <x14:cfRule type="dataBar" id="{68C7BA54-1D02-4547-B71C-20E508D44A73}">
            <x14:dataBar>
              <x14:cfvo type="min"/>
              <x14:cfvo type="max"/>
              <x14:negativeFillColor auto="1"/>
              <x14:axisColor auto="1"/>
            </x14:dataBar>
          </x14:cfRule>
          <xm:sqref>L66:L70</xm:sqref>
        </x14:conditionalFormatting>
        <x14:conditionalFormatting xmlns:xm="http://schemas.microsoft.com/office/excel/2006/main">
          <x14:cfRule type="dataBar" id="{694B96F0-F211-419B-88B6-7B28B5E55A9D}">
            <x14:dataBar>
              <x14:cfvo type="min"/>
              <x14:cfvo type="max"/>
              <x14:negativeFillColor auto="1"/>
              <x14:axisColor auto="1"/>
            </x14:dataBar>
          </x14:cfRule>
          <xm:sqref>L72:L78</xm:sqref>
        </x14:conditionalFormatting>
        <x14:conditionalFormatting xmlns:xm="http://schemas.microsoft.com/office/excel/2006/main">
          <x14:cfRule type="dataBar" id="{D6D29F5F-8F0A-42CD-AD09-207B408ECB04}">
            <x14:dataBar>
              <x14:cfvo type="min"/>
              <x14:cfvo type="max"/>
              <x14:negativeFillColor auto="1"/>
              <x14:axisColor auto="1"/>
            </x14:dataBar>
          </x14:cfRule>
          <xm:sqref>L80:L87</xm:sqref>
        </x14:conditionalFormatting>
        <x14:conditionalFormatting xmlns:xm="http://schemas.microsoft.com/office/excel/2006/main">
          <x14:cfRule type="dataBar" id="{B446819A-3E6A-4A15-B843-1A39437C3D2B}">
            <x14:dataBar>
              <x14:cfvo type="min"/>
              <x14:cfvo type="max"/>
              <x14:negativeFillColor auto="1"/>
              <x14:axisColor auto="1"/>
            </x14:dataBar>
          </x14:cfRule>
          <xm:sqref>L89:L93</xm:sqref>
        </x14:conditionalFormatting>
        <x14:conditionalFormatting xmlns:xm="http://schemas.microsoft.com/office/excel/2006/main">
          <x14:cfRule type="dataBar" id="{C162224C-CD5A-4D85-8234-9DE9AEA4F75F}">
            <x14:dataBar>
              <x14:cfvo type="min"/>
              <x14:cfvo type="max"/>
              <x14:negativeFillColor auto="1"/>
              <x14:axisColor auto="1"/>
            </x14:dataBar>
          </x14:cfRule>
          <xm:sqref>L95:L101</xm:sqref>
        </x14:conditionalFormatting>
        <x14:conditionalFormatting xmlns:xm="http://schemas.microsoft.com/office/excel/2006/main">
          <x14:cfRule type="dataBar" id="{915346EF-FEEA-4B3A-A86B-E8F59E6C2FCA}">
            <x14:dataBar minLength="0" maxLength="100" gradient="0">
              <x14:cfvo type="autoMin"/>
              <x14:cfvo type="autoMax"/>
              <x14:negativeFillColor rgb="FFFF0000"/>
              <x14:axisColor rgb="FF000000"/>
            </x14:dataBar>
          </x14:cfRule>
          <xm:sqref>M51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opLeftCell="A6" workbookViewId="0">
      <selection activeCell="E5" sqref="E5"/>
    </sheetView>
  </sheetViews>
  <sheetFormatPr baseColWidth="10" defaultColWidth="8.75" defaultRowHeight="14.25"/>
  <cols>
    <col min="1" max="1" width="42" style="25" customWidth="1"/>
    <col min="2" max="5" width="14" style="25" customWidth="1"/>
    <col min="6" max="6" width="18" style="25" customWidth="1"/>
    <col min="7" max="7" width="43" style="25" customWidth="1"/>
    <col min="8" max="8" width="42" style="25" customWidth="1"/>
    <col min="9" max="16384" width="8.75" style="25"/>
  </cols>
  <sheetData>
    <row r="1" spans="1:7" ht="22.35" customHeight="1">
      <c r="A1" s="48" t="s">
        <v>26</v>
      </c>
      <c r="B1" s="48"/>
      <c r="C1" s="48"/>
      <c r="D1" s="48"/>
      <c r="E1" s="48"/>
      <c r="F1" s="48"/>
      <c r="G1" s="48"/>
    </row>
    <row r="2" spans="1:7" ht="31.9" customHeight="1">
      <c r="A2" s="49"/>
      <c r="B2" s="49"/>
      <c r="C2" s="49"/>
      <c r="D2" s="49"/>
      <c r="E2" s="49"/>
      <c r="F2" s="49"/>
      <c r="G2" s="49"/>
    </row>
    <row r="4" spans="1:7" ht="30.4" customHeight="1">
      <c r="A4" s="26" t="s">
        <v>27</v>
      </c>
      <c r="B4" s="27" t="s">
        <v>28</v>
      </c>
      <c r="C4" s="27" t="s">
        <v>29</v>
      </c>
      <c r="D4" s="27" t="s">
        <v>30</v>
      </c>
      <c r="E4" s="27" t="s">
        <v>31</v>
      </c>
      <c r="F4" s="27" t="s">
        <v>32</v>
      </c>
      <c r="G4" s="27" t="s">
        <v>33</v>
      </c>
    </row>
    <row r="5" spans="1:7" ht="42.75">
      <c r="A5" s="28" t="s">
        <v>10</v>
      </c>
      <c r="B5" s="29">
        <f>COUNTIF(Leistungsbeschreibung!$F:$F,"1.*")</f>
        <v>6</v>
      </c>
      <c r="C5" s="29">
        <f>COUNTIFS(Leistungsbeschreibung!$F:$F,"1.*",Leistungsbeschreibung!$E:$E,"Ausschlusselement")</f>
        <v>6</v>
      </c>
      <c r="D5" s="33">
        <f>COUNTIFS(Leistungsbeschreibung!$F:$F,"1.*",Leistungsbeschreibung!$E:$E,"Wertungselement")</f>
        <v>0</v>
      </c>
      <c r="E5" s="33">
        <f>SUMIF(Leistungsbeschreibung!$F:$F,"1.*",Leistungsbeschreibung!$L:$L)</f>
        <v>0</v>
      </c>
      <c r="F5" s="30">
        <f t="shared" ref="F5:F15" si="0">IFERROR(E5/SUM($E$5:$E$15),0)</f>
        <v>0</v>
      </c>
      <c r="G5" s="31" t="s">
        <v>34</v>
      </c>
    </row>
    <row r="6" spans="1:7" ht="42.75">
      <c r="A6" s="32" t="s">
        <v>16</v>
      </c>
      <c r="B6" s="33">
        <f>COUNTIF(Leistungsbeschreibung!$F:$F,"2.*")</f>
        <v>9</v>
      </c>
      <c r="C6" s="33">
        <f>COUNTIFS(Leistungsbeschreibung!$F:$F,"2.*",Leistungsbeschreibung!$E:$E,"Ausschlusselement")</f>
        <v>7</v>
      </c>
      <c r="D6" s="33">
        <f>COUNTIFS(Leistungsbeschreibung!$F:$F,"2.*",Leistungsbeschreibung!$E:$E,"Wertungselement")</f>
        <v>2</v>
      </c>
      <c r="E6" s="33">
        <f>SUMIF(Leistungsbeschreibung!$F:$F,"2.*",Leistungsbeschreibung!$L:$L)</f>
        <v>10</v>
      </c>
      <c r="F6" s="34">
        <f t="shared" si="0"/>
        <v>0.21276595744680851</v>
      </c>
      <c r="G6" s="35" t="s">
        <v>34</v>
      </c>
    </row>
    <row r="7" spans="1:7" ht="42.75">
      <c r="A7" s="32" t="s">
        <v>18</v>
      </c>
      <c r="B7" s="33">
        <f>COUNTIF(Leistungsbeschreibung!$F:$F,"3.*")</f>
        <v>12</v>
      </c>
      <c r="C7" s="33">
        <f>COUNTIFS(Leistungsbeschreibung!$F:$F,"3.*",Leistungsbeschreibung!$E:$E,"Ausschlusselement")</f>
        <v>9</v>
      </c>
      <c r="D7" s="33">
        <f>COUNTIFS(Leistungsbeschreibung!$F:$F,"3.*",Leistungsbeschreibung!$E:$E,"Wertungselement")</f>
        <v>3</v>
      </c>
      <c r="E7" s="33">
        <f>SUMIF(Leistungsbeschreibung!$F:$F,"3.*",Leistungsbeschreibung!$L:$L)</f>
        <v>11</v>
      </c>
      <c r="F7" s="34">
        <f t="shared" si="0"/>
        <v>0.23404255319148937</v>
      </c>
      <c r="G7" s="35" t="s">
        <v>34</v>
      </c>
    </row>
    <row r="8" spans="1:7" ht="42.75">
      <c r="A8" s="32" t="s">
        <v>19</v>
      </c>
      <c r="B8" s="33">
        <f>COUNTIF(Leistungsbeschreibung!$F:$F,"4.*")</f>
        <v>10</v>
      </c>
      <c r="C8" s="33">
        <f>COUNTIFS(Leistungsbeschreibung!$F:$F,"4.*",Leistungsbeschreibung!$E:$E,"Ausschlusselement")</f>
        <v>10</v>
      </c>
      <c r="D8" s="33">
        <f>COUNTIFS(Leistungsbeschreibung!$F:$F,"4.*",Leistungsbeschreibung!$E:$E,"Wertungselement")</f>
        <v>0</v>
      </c>
      <c r="E8" s="33">
        <f>SUMIF(Leistungsbeschreibung!$F:$F,"4.*",Leistungsbeschreibung!$L:$L)</f>
        <v>0</v>
      </c>
      <c r="F8" s="34">
        <f t="shared" si="0"/>
        <v>0</v>
      </c>
      <c r="G8" s="35" t="s">
        <v>34</v>
      </c>
    </row>
    <row r="9" spans="1:7" ht="42.75">
      <c r="A9" s="32" t="s">
        <v>20</v>
      </c>
      <c r="B9" s="33">
        <f>COUNTIF(Leistungsbeschreibung!$F:$F,"5.*")</f>
        <v>5</v>
      </c>
      <c r="C9" s="33">
        <f>COUNTIFS(Leistungsbeschreibung!$F:$F,"5.*",Leistungsbeschreibung!$E:$E,"Ausschlusselement")</f>
        <v>5</v>
      </c>
      <c r="D9" s="33">
        <f>COUNTIFS(Leistungsbeschreibung!$F:$F,"5.*",Leistungsbeschreibung!$E:$E,"Wertungselement")</f>
        <v>0</v>
      </c>
      <c r="E9" s="33">
        <f>SUMIF(Leistungsbeschreibung!$F:$F,"5.*",Leistungsbeschreibung!$L:$L)</f>
        <v>0</v>
      </c>
      <c r="F9" s="34">
        <f t="shared" si="0"/>
        <v>0</v>
      </c>
      <c r="G9" s="35" t="s">
        <v>34</v>
      </c>
    </row>
    <row r="10" spans="1:7" ht="42.75">
      <c r="A10" s="32" t="s">
        <v>21</v>
      </c>
      <c r="B10" s="33">
        <f>COUNTIF(Leistungsbeschreibung!$F:$F,"6.*")</f>
        <v>12</v>
      </c>
      <c r="C10" s="33">
        <f>COUNTIFS(Leistungsbeschreibung!$F:$F,"6.*",Leistungsbeschreibung!$E:$E,"Ausschlusselement")</f>
        <v>10</v>
      </c>
      <c r="D10" s="33">
        <f>COUNTIFS(Leistungsbeschreibung!$F:$F,"6.*",Leistungsbeschreibung!$E:$E,"Wertungselement")</f>
        <v>2</v>
      </c>
      <c r="E10" s="33">
        <f>SUMIF(Leistungsbeschreibung!$F:$F,"6.*",Leistungsbeschreibung!$L:$L)</f>
        <v>10</v>
      </c>
      <c r="F10" s="34">
        <f t="shared" si="0"/>
        <v>0.21276595744680851</v>
      </c>
      <c r="G10" s="35" t="s">
        <v>34</v>
      </c>
    </row>
    <row r="11" spans="1:7" ht="42.75">
      <c r="A11" s="32" t="s">
        <v>22</v>
      </c>
      <c r="B11" s="33">
        <f>COUNTIF(Leistungsbeschreibung!$F:$F,"7.*")</f>
        <v>5</v>
      </c>
      <c r="C11" s="33">
        <f>COUNTIFS(Leistungsbeschreibung!$F:$F,"7.*",Leistungsbeschreibung!$E:$E,"Ausschlusselement")</f>
        <v>4</v>
      </c>
      <c r="D11" s="33">
        <f>COUNTIFS(Leistungsbeschreibung!$F:$F,"7.*",Leistungsbeschreibung!$E:$E,"Wertungselement")</f>
        <v>1</v>
      </c>
      <c r="E11" s="33">
        <f>SUMIF(Leistungsbeschreibung!$F:$F,"7.*",Leistungsbeschreibung!$L:$L)</f>
        <v>3</v>
      </c>
      <c r="F11" s="34">
        <f t="shared" si="0"/>
        <v>6.3829787234042548E-2</v>
      </c>
      <c r="G11" s="35" t="s">
        <v>34</v>
      </c>
    </row>
    <row r="12" spans="1:7" ht="42.75">
      <c r="A12" s="32" t="s">
        <v>23</v>
      </c>
      <c r="B12" s="33">
        <f>COUNTIF(Leistungsbeschreibung!$F:$F,"8.*")</f>
        <v>7</v>
      </c>
      <c r="C12" s="33">
        <f>COUNTIFS(Leistungsbeschreibung!$F:$F,"8.*",Leistungsbeschreibung!$E:$E,"Ausschlusselement")</f>
        <v>7</v>
      </c>
      <c r="D12" s="33">
        <f>COUNTIFS(Leistungsbeschreibung!$F:$F,"8.*",Leistungsbeschreibung!$E:$E,"Wertungselement")</f>
        <v>0</v>
      </c>
      <c r="E12" s="33">
        <f>SUMIF(Leistungsbeschreibung!$F:$F,"8.*",Leistungsbeschreibung!$L:$L)</f>
        <v>0</v>
      </c>
      <c r="F12" s="34">
        <f t="shared" si="0"/>
        <v>0</v>
      </c>
      <c r="G12" s="35" t="s">
        <v>34</v>
      </c>
    </row>
    <row r="13" spans="1:7" ht="42.75">
      <c r="A13" s="32" t="s">
        <v>24</v>
      </c>
      <c r="B13" s="33">
        <f>COUNTIF(Leistungsbeschreibung!$F:$F,"9.*")</f>
        <v>8</v>
      </c>
      <c r="C13" s="33">
        <f>COUNTIFS(Leistungsbeschreibung!$F:$F,"9.*",Leistungsbeschreibung!$E:$E,"Ausschlusselement")</f>
        <v>7</v>
      </c>
      <c r="D13" s="33">
        <f>COUNTIFS(Leistungsbeschreibung!$F:$F,"9.*",Leistungsbeschreibung!$E:$E,"Wertungselement")</f>
        <v>1</v>
      </c>
      <c r="E13" s="33">
        <f>SUMIF(Leistungsbeschreibung!$F:$F,"9.*",Leistungsbeschreibung!$L:$L)</f>
        <v>3</v>
      </c>
      <c r="F13" s="34">
        <f t="shared" si="0"/>
        <v>6.3829787234042548E-2</v>
      </c>
      <c r="G13" s="35" t="s">
        <v>34</v>
      </c>
    </row>
    <row r="14" spans="1:7" ht="42.75">
      <c r="A14" s="32" t="s">
        <v>25</v>
      </c>
      <c r="B14" s="33">
        <f>COUNTIF(Leistungsbeschreibung!$F:$F,"10.*")</f>
        <v>5</v>
      </c>
      <c r="C14" s="33">
        <f>COUNTIFS(Leistungsbeschreibung!$F:$F,"10.*",Leistungsbeschreibung!$E:$E,"Ausschlusselement")</f>
        <v>3</v>
      </c>
      <c r="D14" s="33">
        <f>COUNTIFS(Leistungsbeschreibung!$F:$F,"10.*",Leistungsbeschreibung!$E:$E,"Wertungselement")</f>
        <v>2</v>
      </c>
      <c r="E14" s="33">
        <f>SUMIF(Leistungsbeschreibung!$F:$F,"10.*",Leistungsbeschreibung!$L:$L)</f>
        <v>10</v>
      </c>
      <c r="F14" s="34">
        <f t="shared" si="0"/>
        <v>0.21276595744680851</v>
      </c>
      <c r="G14" s="35" t="s">
        <v>34</v>
      </c>
    </row>
    <row r="15" spans="1:7" ht="42.75">
      <c r="A15" s="32" t="s">
        <v>163</v>
      </c>
      <c r="B15" s="33">
        <f>COUNTIF(Leistungsbeschreibung!$F:$F,"11.*")</f>
        <v>7</v>
      </c>
      <c r="C15" s="33">
        <f>COUNTIFS(Leistungsbeschreibung!$F:$F,"11.*",Leistungsbeschreibung!$E:$E,"Ausschlusselement")</f>
        <v>7</v>
      </c>
      <c r="D15" s="33">
        <f>COUNTIFS(Leistungsbeschreibung!$F:$F,"11.*",Leistungsbeschreibung!$E:$E,"Wertungselement")</f>
        <v>0</v>
      </c>
      <c r="E15" s="33">
        <f>SUMIF(Leistungsbeschreibung!$F:$F,"11.*",Leistungsbeschreibung!$L:$L)</f>
        <v>0</v>
      </c>
      <c r="F15" s="34">
        <f t="shared" si="0"/>
        <v>0</v>
      </c>
      <c r="G15" s="35" t="s">
        <v>34</v>
      </c>
    </row>
    <row r="16" spans="1:7" ht="15">
      <c r="A16" s="36" t="s">
        <v>35</v>
      </c>
      <c r="B16" s="37">
        <f>SUM(B5:B15)</f>
        <v>86</v>
      </c>
      <c r="C16" s="37">
        <f>SUM(C5:C15)</f>
        <v>75</v>
      </c>
      <c r="D16" s="37">
        <f>SUM(D5:D15)</f>
        <v>11</v>
      </c>
      <c r="E16" s="37">
        <f>SUM(E5:E15)</f>
        <v>47</v>
      </c>
      <c r="F16" s="38">
        <f>SUM(F5:F15)</f>
        <v>0.99999999999999989</v>
      </c>
      <c r="G16" s="39"/>
    </row>
  </sheetData>
  <phoneticPr fontId="12" type="noConversion"/>
  <pageMargins left="0.7" right="0.7" top="0.75" bottom="0.75" header="0.3" footer="0.3"/>
  <ignoredErrors>
    <ignoredError sqref="B6:C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Leistungsbeschreibung</vt:lpstr>
      <vt:lpstr>Bewertungsvorschlag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Tripschu, Elisa</dc:creator>
  <cp:lastModifiedBy>Schmidt, Stefanie</cp:lastModifiedBy>
  <dcterms:created xsi:type="dcterms:W3CDTF">2026-07-28T09:24:26Z</dcterms:created>
  <dcterms:modified xsi:type="dcterms:W3CDTF">2026-10-19T08:44:22Z</dcterms:modified>
</cp:coreProperties>
</file>