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autoCompressPictures="0"/>
  <mc:AlternateContent xmlns:mc="http://schemas.openxmlformats.org/markup-compatibility/2006">
    <mc:Choice Requires="x15">
      <x15ac:absPath xmlns:x15ac="http://schemas.microsoft.com/office/spreadsheetml/2010/11/ac" url="U:\2026 - BIT Lab\Finanzen_HSV\10- Vergabe Anwalt Dr. Ax\Vergabe Dokumente\"/>
    </mc:Choice>
  </mc:AlternateContent>
  <xr:revisionPtr revIDLastSave="0" documentId="13_ncr:1_{28DB1341-2ED9-4374-9FE5-751F8E708EA8}" xr6:coauthVersionLast="47" xr6:coauthVersionMax="47" xr10:uidLastSave="{00000000-0000-0000-0000-000000000000}"/>
  <bookViews>
    <workbookView xWindow="-108" yWindow="-108" windowWidth="23256" windowHeight="12456" xr2:uid="{00000000-000D-0000-FFFF-FFFF00000000}"/>
  </bookViews>
  <sheets>
    <sheet name="Spezifikation_final" sheetId="8" r:id="rId1"/>
    <sheet name="Listen_final" sheetId="9" r:id="rId2"/>
    <sheet name="Bewertungslogik_final" sheetId="10" r:id="rId3"/>
    <sheet name="Zuschlagswertung_80_20"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7" i="11" l="1"/>
  <c r="D16" i="11"/>
  <c r="D15" i="11"/>
  <c r="D14" i="11"/>
  <c r="D13" i="11"/>
  <c r="D12" i="11"/>
  <c r="D11" i="11"/>
  <c r="D10" i="11"/>
  <c r="D9" i="11"/>
  <c r="D8" i="11"/>
  <c r="B4" i="11"/>
  <c r="B22" i="10"/>
  <c r="F76" i="8"/>
  <c r="F68" i="8"/>
  <c r="F67" i="8"/>
  <c r="F64" i="8"/>
  <c r="F54" i="8"/>
  <c r="F50" i="8"/>
  <c r="F48" i="8"/>
  <c r="F47" i="8"/>
  <c r="F44" i="8"/>
  <c r="F42" i="8"/>
  <c r="F37" i="8"/>
  <c r="F36" i="8"/>
  <c r="F33" i="8"/>
  <c r="F31" i="8"/>
  <c r="F28" i="8"/>
  <c r="F24" i="8"/>
  <c r="F75" i="8" s="1"/>
  <c r="F15" i="8"/>
  <c r="F8" i="11"/>
  <c r="E8" i="11"/>
  <c r="F9" i="11"/>
  <c r="E9" i="11"/>
  <c r="F10" i="11"/>
  <c r="E10" i="11"/>
  <c r="F11" i="11"/>
  <c r="E11" i="11"/>
  <c r="F12" i="11"/>
  <c r="E12" i="11"/>
  <c r="F13" i="11"/>
  <c r="E13" i="11"/>
  <c r="F14" i="11"/>
  <c r="E14" i="11"/>
  <c r="F15" i="11"/>
  <c r="E15" i="11"/>
  <c r="F16" i="11"/>
  <c r="E16" i="11"/>
  <c r="F17" i="11"/>
  <c r="E17" i="11"/>
</calcChain>
</file>

<file path=xl/sharedStrings.xml><?xml version="1.0" encoding="utf-8"?>
<sst xmlns="http://schemas.openxmlformats.org/spreadsheetml/2006/main" count="528" uniqueCount="327">
  <si>
    <t>Az.: Beschaffung eines konfokalen Laser-Scanning-Mikroskops</t>
  </si>
  <si>
    <t>Leistungsverzeichnis – Konfokales Laser-Scanning-Mikroskop (LSM)</t>
  </si>
  <si>
    <t>A</t>
  </si>
  <si>
    <t>Ausschluss- kriterium</t>
  </si>
  <si>
    <t>muss vollständig erfüllt werden</t>
  </si>
  <si>
    <t>Gelbe Felder</t>
  </si>
  <si>
    <t>vom Bieter auszufüllen</t>
  </si>
  <si>
    <t>Gleichwertigkeitsklausel: Gleichwertige technische Lösungen sind zulässig, sofern Funktion, Leistung und vollständige Systemkompatibilität nachvollziehbar nachgewiesen werden. Die Bewertung erfolgt anhand der veröffentlichten funktionalen Kriterien; herstellerspezifische Produktbezeichnungen sind nicht gefordert.</t>
  </si>
  <si>
    <t>B</t>
  </si>
  <si>
    <t>Bewertungs-kriterium</t>
  </si>
  <si>
    <r>
      <t>abgestufte Punktevergabe;</t>
    </r>
    <r>
      <rPr>
        <sz val="9"/>
        <color rgb="FFFF0000"/>
        <rFont val="Segoe UI"/>
        <family val="2"/>
      </rPr>
      <t xml:space="preserve"> </t>
    </r>
    <r>
      <rPr>
        <sz val="9"/>
        <rFont val="Segoe UI"/>
        <family val="2"/>
      </rPr>
      <t>technische Summe max. 80 Punkte</t>
    </r>
  </si>
  <si>
    <t>Blaue Felder</t>
  </si>
  <si>
    <t>automatisch berechnete Bewertungspunkte</t>
  </si>
  <si>
    <t>I</t>
  </si>
  <si>
    <t>Information</t>
  </si>
  <si>
    <t>Angabe dient Planung, Vergleichbarkeit und Abnahme</t>
  </si>
  <si>
    <t>Grüne Felder</t>
  </si>
  <si>
    <t>Nachweis, Positionsverweis und Erläuterung</t>
  </si>
  <si>
    <t>Nr.</t>
  </si>
  <si>
    <t>Typ</t>
  </si>
  <si>
    <t>Anforderung / Leistungsmerkmal</t>
  </si>
  <si>
    <t>Bieterangabe bzw. Bewertung</t>
  </si>
  <si>
    <t>Mindestanforderung / Bewertungsmaßstab</t>
  </si>
  <si>
    <t>Punkte</t>
  </si>
  <si>
    <t>Nachweis / Bemerkungen</t>
  </si>
  <si>
    <t>Pos. 1 – Allgemeine Leistungen, Lieferung und Service</t>
  </si>
  <si>
    <t>Lieferung, vollständige Montage, Installation, Systemintegration, Inbetriebnahme und Funktionsprüfung sämtlicher angebotener Komponenten sind Bestandteil des Angebots.</t>
  </si>
  <si>
    <t>Bitte auswählen</t>
  </si>
  <si>
    <t>ja</t>
  </si>
  <si>
    <t>Das Gesamtsystem erfüllt die einschlägigen EU-Sicherheitsanforderungen. CE-Konformität, elektrische Sicherheit, Laserschutz und erforderliche Sicherheitskennzeichnungen sind nachzuweisen.</t>
  </si>
  <si>
    <t>Alle technischen, räumlichen und baulichen Voraussetzungen einschließlich Abmessungen, Stromversorgung, Druckluft, Gasversorgung, Wärmeabgabe und Klimatisierung sind vollständig anzugeben.</t>
  </si>
  <si>
    <t>Angabe erforderlich</t>
  </si>
  <si>
    <r>
      <t xml:space="preserve">Ausführliche technische Dokumentation, Bedienungs- und ggf. </t>
    </r>
    <r>
      <rPr>
        <sz val="9"/>
        <rFont val="Segoe UI"/>
        <family val="2"/>
      </rPr>
      <t>Wartungsunterlagen</t>
    </r>
    <r>
      <rPr>
        <sz val="9"/>
        <color theme="1"/>
        <rFont val="Segoe UI"/>
        <family val="2"/>
      </rPr>
      <t xml:space="preserve"> sowie eine vollständige Komponenten- und Lizenzliste werden in deutscher oder englischer Sprache bereitgestellt.</t>
    </r>
  </si>
  <si>
    <t>Vor-Ort-Einweisung und Applikationsschulung für mindestens fünf Personen im Umfang von mindestens einem Arbeitstag sind enthalten.</t>
  </si>
  <si>
    <t>Die Gewährleistungs- bzw. Garantiezeit beträgt mindestens zwölf Monate ab erfolgreicher Abnahme.</t>
  </si>
  <si>
    <t>Garantieumfang, Serviceorganisation und langfristige Gerätebetreuung.</t>
  </si>
  <si>
    <t>12 Monate/Mindestservice: 0 P; 24 Monate: 2 P; ≥36 Monate: 5 P</t>
  </si>
  <si>
    <t>Ein qualifizierter technischer Service und Applikationssupport für Deutschland bzw. Mitteleuropa stehen zur Verfügung. Ansprechpartner und übliche Reaktionszeiten sind anzugeben.</t>
  </si>
  <si>
    <t>Alle regelmäßig anfallenden Kosten nach der Abnahme, insbesondere Softwarepflege, Updates, Serviceverträge, Laser- oder Detektorwartung und Verbrauchsmaterialien, sind getrennt auszuweisen.</t>
  </si>
  <si>
    <t>Pos. 2 – Mikroskop, Scanner, Laser, Detektion und Fokus</t>
  </si>
  <si>
    <t>Inverses, vollständig motorisiertes Forschungsmikroskop mit konfokalem Punkt-Scanning-System für Fluoreszenz- und Durchlichtbildgebung.</t>
  </si>
  <si>
    <t>10a</t>
  </si>
  <si>
    <t>Konfokale Mehrkanal-Zeitserien, Z-Stapel und Mehrpositionsaufnahmen müssen unter stabilen Live-Cell-Bedingungen mit Temperatur-/CO₂-Regelung und Fokus-/Driftkompensation möglich sein.</t>
  </si>
  <si>
    <t>Anregung für übliche biomedizinische Fluorophore: Laserlinien bei ca. 405, 488, 561 und 633–640 nm (Toleranz jeweils ±10 nm), mit schneller Schaltung und reproduzierbarer, kontinuierlicher Leistungsregelung.</t>
  </si>
  <si>
    <t>Verfügbare bzw. nachrüstbare Anregungsmöglichkeiten oberhalb von 680 nm sind anzugeben.</t>
  </si>
  <si>
    <t>Mindestens drei unabhängig nutzbare, hochsensitive Fluoreszenz-Detektionskanäle oder eine funktional gleichwertige Mehrkanaldetektion. Detektionsfenster müssen anwenderseitig anpassbar sein; Digitalisierung mindestens 12 Bit.</t>
  </si>
  <si>
    <t>Detektion und Mehrfarbenfähigkeit im regulären konfokalen Betrieb.</t>
  </si>
  <si>
    <t>Mindestanforderung: 0 P; 4-Farben-Workflow mit flexibel einstellbaren Detektionsfenstern: 2 P; zusätzlich erweiterte Low-Light-/Photon-Counting-/High-Dynamic-Range-Funktion oder funktional gleichwertig: 5 P</t>
  </si>
  <si>
    <t>Detektor für laserbasiertes Durchlicht; Hellfeld sowie mindestens eine kontrastverstärkende Durchlichtmethode, z. B. DIC oder Phasenkontrast.</t>
  </si>
  <si>
    <t>Galvanometrisches Scanning für hochqualitative quantitative Aufnahmen; maximale Bildgröße mindestens 4096 × 4096 Pixel. Z-Stapel, Zeitserien und sequenzielle Mehrkanalaufnahme sind möglich.</t>
  </si>
  <si>
    <t>Bildrate bei 512 × 512 Pixeln von mindestens 8 vollständigen Bildern pro Sekunde in einem für biologische Fluoreszenzaufnahmen nutzbaren Modus.</t>
  </si>
  <si>
    <t>Maximale vollständige Bildrate bei 512 × 512 Pixeln in einem angebotenen konfokalen bzw. auflösungsverbesserten Routine-Modus.</t>
  </si>
  <si>
    <t>8–14 Bilder/s: 0 P; 15–24 Bilder/s: 3 P; ≥25 Bilder/s: 6 P</t>
  </si>
  <si>
    <t>Konventionelle konfokale Auflösung bei geeigneter Optik: lateral ≤250 nm und axial ≤700 nm.</t>
  </si>
  <si>
    <t>Integriertes und vollständig lizenziertes Verfahren zur reproduzierbaren Auflösungsverbesserung über die konventionelle konfokale Auflösung hinaus. Hardware- und softwarebasierte Verfahren sind zulässig, sofern die Leistungsfähigkeit nachvollziehbar belegt wird.</t>
  </si>
  <si>
    <t>Erreichbare laterale Auflösung des angebotenen integrierten Verfahrens unter spezifizierten Bedingungen; Nachweis durch Herstellerdaten.</t>
  </si>
  <si>
    <t>&gt;180 nm: 0 P; ≤180 nm: 4 P; ≤150 nm: 8 P; ≤120 nm: 12 P</t>
  </si>
  <si>
    <t>Hardwaregestützte Fokus- bzw. Z-Drift-Kompensation für mehrstündige Live-Cell- und Mehrpositionsaufnahmen.</t>
  </si>
  <si>
    <t>Leistungsfähigkeit und Flexibilität der hardwaregestützten Fokus-/Driftkompensation.</t>
  </si>
  <si>
    <t>Mindestanforderung: 0 P; kontinuierliche Korrektur für Standardgefäße und Mehrpositionsaufnahmen: 3 P; zusätzlich für unterschiedliche Glas-/Polymerböden sowie Perfusions-/Mikrofluidikanwendungen spezifiziert: 6 P</t>
  </si>
  <si>
    <t>Motorisierter, softwaregesteuerter XY-Tisch mit Positionslisten, Kachelung und reproduzierbarer Mehrpositionsaufnahme; geeignet für Objektträger, Petrischalen und Multiwell-Platten.</t>
  </si>
  <si>
    <t>Schnelle, präzise Z-Verstellung durch Piezo-, Galvo- oder funktional gleichwertiges System mit einem Verfahrweg von mindestens 300 µm.</t>
  </si>
  <si>
    <t>Verfahrweg des schnellen Z-Systems.</t>
  </si>
  <si>
    <t>300–499 µm: 0 P; 500–999 µm: 1 P; ≥1000 µm: 3 P</t>
  </si>
  <si>
    <t>Stabilisierung bzw. Überwachung der Laserleistung oder eine funktional gleichwertige Lösung zur Verbesserung der Reproduzierbarkeit quantitativer Messungen.</t>
  </si>
  <si>
    <t>nicht enthalten / nicht angegeben: 0 P; stabilisierte oder überwachte Laserleistung bzw. gleichwertige Funktion: 2 P</t>
  </si>
  <si>
    <t>Schnittstellen zur zeitlich definierten Synchronisation externer Geräte, mindestens digitale Trigger-Ein- und/oder -Ausgänge; Art und Anzahl sind anzugeben.</t>
  </si>
  <si>
    <t>Pos. 3 – Optik, Objektive und Übersichtsbildgebung</t>
  </si>
  <si>
    <t>Motorisierter Objektivrevolver mit mindestens sechs Positionen.</t>
  </si>
  <si>
    <t>Objektivsatz für breite biomedizinische Anwendungen, mindestens bestehend aus: Übersichtsobjektiv ≤10×; trockenes 20×-Objektiv mit NA ≥0,70; Wasser- oder Multiimmersionsobjektiv im Bereich 20× bis 40× mit NA ≥0,80 und Arbeitsabstand ≥0,50 mm; Ölobjektiv 60×/63× mit NA ≥1,40.</t>
  </si>
  <si>
    <t>Über die Mindestanforderung hinausgehende Eignung und Qualität des Objektivsatzes für Übersicht, Live-Cell, dicke 3D-Proben und hochauflösende Bildgebung.</t>
  </si>
  <si>
    <t>Mindestobjektivsatz: 0 P; zusätzliche hochwertige 3D-/Live-Cell-Optik: 4 P; besonders breiter apochromatischer Satz für Übersicht, Live-Cell, 3D und hohe Auflösung: 8 P</t>
  </si>
  <si>
    <t>Für Organ-on-Chip-Anwendungen muss mindestens ein konfokaltaugliches Long-Working-Distance-Objektiv im Bereich 20× bis 40× mit NA ≥0,60, freiem Arbeitsabstand ≥1,0 mm und geeigneter optischer Korrekturmöglichkeit für Glas- oder Polymerböden bis mindestens 1,0 mm enthalten sein. Kompatibilität mit Fokusstabilisierung, Z-Stapeln und Live-Cell-Aufnahmen ist nachzuweisen.</t>
  </si>
  <si>
    <t>Erweiterte Eignung des Organ-on-Chip-Objektivs für dickere Glas- oder Polymerböden. Bewertet wird der nach Herstellerangabe korrigierbare Bodenstärkenbereich bei einem für konfokale Fluoreszenz nutzbaren Objektiv mit NA ≥0,60.</t>
  </si>
  <si>
    <t>Korrektur bis 1,00–1,19 mm: 0 P; bis 1,20–1,49 mm: 2 P; bis ≥1,50 mm: 5 P</t>
  </si>
  <si>
    <t>Weitfeld-Fluoreszenzbeleuchtung oder funktional gleichwertiger Übersichtsmodus für die Probenorientierung mit geeigneten Spektralbereichen mindestens für DAPI/Hoechst, GFP/FITC und RFP/TRITC.</t>
  </si>
  <si>
    <t>34a</t>
  </si>
  <si>
    <t>Das System muss neben der konfokalen Bildgebung eine kamera-basierte Fluoreszenz- und Durchlichtbildgebung für Live-Cell-Anwendungen ermöglichen. Hierfür muss eine geeignete digitale Mikroskopkamera integriert sein. Automatisierte Mehrkanal-Zeitrafferaufnahmen in Fluoreszenz und Durchlicht/Phasenkontrast bzw. DIC müssen unter Nutzung der angebotenen Inkubations-, Fokus- und XY-Steuerung möglich sein.</t>
  </si>
  <si>
    <t>34b</t>
  </si>
  <si>
    <t>Bewertet werden Empfindlichkeit, Geschwindigkeit und Automatisierung der kamera-basierten Live-Cell-Bildgebung sowie die Möglichkeit automatisierter Mehrpositions- und Multiwell-Zeitrafferaufnahmen.</t>
  </si>
  <si>
    <t>Mindestanforderung erfüllt: 0 P; voll integrierte wissenschaftliche Monochromkamera für empfindliche Fluoreszenz-Zeitraffer einschließlich Mehrkanal-, Mehrpositions-/Multiwell-Aufnahmen und Nutzung der Fokusstabilisierung: 4 P; zusätzlich schneller Low-Light-Workflow mit hardwaregestützter Synchronisation/Triggerung und nahtlosem Wechsel zwischen kamera- und konfokaler Aufnahme innerhalb derselben Steuerungssoftware: 8 P</t>
  </si>
  <si>
    <t>Digitale Übersichtsbildgebung und Dokumentation außerhalb der konfokalen Punktaufnahme.</t>
  </si>
  <si>
    <t>keine separate digitale Übersicht: 0 P; digitale Übersicht/Dokumentation vorhanden: 1 P; zusätzlich softwaregestützte Auswahl und direkte Übernahme von Aufnahmebereichen in den konfokalen Workflow: 2 P</t>
  </si>
  <si>
    <t>Durchlichtbeleuchtung für Hellfeld oder funktional gleichwertigen Modus und mindestens eine kontrastverstärkende Methode. Erforderliche Komponenten sind vollständig enthalten.</t>
  </si>
  <si>
    <t>Automatisierte optische Anpassung an wechselnde Probenbedingungen, z. B. motorischer Korrekturring und/oder automatische Immersionszufuhr.</t>
  </si>
  <si>
    <t>keine Zusatzfunktion: 0 P; eine Funktion: 2 P; beide Funktionen oder funktional gleichwertige Gesamtlösung: 4 P</t>
  </si>
  <si>
    <t>Für jedes Objektiv sind Vergrößerung, numerische Apertur, Arbeitsabstand, Immersionsmedium, Deckglaskorrektur/Bodenstärkenbereich und nutzbarer Spektralbereich anzugeben.</t>
  </si>
  <si>
    <t>Pos. 4 – Live-Cell, Inkubation und mechanische Stabilität</t>
  </si>
  <si>
    <t>Vollständige, lichtdichte Inkubationslösung für Live-Cell-Mikroskopie mit stabiler Temperaturregelung bei 37 °C, CO₂-Regelung um 5 % und Möglichkeit zur Befeuchtung bzw. Feuchtestabilisierung.</t>
  </si>
  <si>
    <t>Eignung der Inkubationslösung für Mikrofluidik-, Perfusions-, Sensorik- und Organ-on-Chip-Systeme.</t>
  </si>
  <si>
    <t>nur probennahe/geschlossene Kammer oder keine geeigneten Durchführungen: 0 P; Durchführungen und Bauraum vorhanden, jedoch eingeschränkte Zugänglichkeit: 3 P; großzügige Inkubationslösung mit geeigneten Durchführungen und freiem Zugang für Schläuche/Kabel bei voller XY-, Fokus-, Temperatur- und CO₂-Funktion: 6 P</t>
  </si>
  <si>
    <t>40a</t>
  </si>
  <si>
    <t>Gezielte, softwaregesteuerte Bestrahlung frei definierbarer ROIs muss möglich sein. FRAP, Photoaktivierung und Photokonversion müssen mit geeigneten Fluorophoren ohne zusätzliche Hardware- oder Softwaremodule durchführbar sein.</t>
  </si>
  <si>
    <t>Probenhalter für Objektträger, 35-/60-mm-Petrischalen, Chamber Slides bzw. Deckglaskammern und Standard-Multiwell-Platten sind enthalten.</t>
  </si>
  <si>
    <t>Für das konfigurierte Gesamtsystem geeigneter Antivibrationstisch einschließlich gegebenenfalls benötigtem Kompressor sowie sichere Unterbringung der Elektronik.</t>
  </si>
  <si>
    <t>Das Inkubations- und Fokusstabilisierungssystem ist mit dem schnellen Z-System, den angebotenen Objektiven, Multiwell-Aufnahmen sowie den vorgesehenen Schlauch-/Kabeldurchführungen vollständig kompatibel.</t>
  </si>
  <si>
    <t>Pos. 5 – Steuerungssoftware, Daten, KI und Infrastrukturintegration</t>
  </si>
  <si>
    <t>Softwaregesteuerte Aufnahme komplexer Experimente über X, Y, Z, Zeit, Wellenlänge/Kanal und mehrere Positionen; einschließlich Kachelung, Z-Stapel, Zeitserien, sequenzieller Aufnahme, ROI-Scan und Autofokus.</t>
  </si>
  <si>
    <t>Vollständige Speicherung der Aufnahmeparameter und Metadaten, insbesondere Laserleistung, Detektoreinstellungen, Scanmodus, Pixelgröße, Z-Schrittweite, Objektiv, Temperatur und Zeitpunkte.</t>
  </si>
  <si>
    <t>Enthaltene Software für 3D-Visualisierung, orthogonale Ansichten, Projektionen und Clipping sowie für Dekonvolution oder funktional gleichwertige Bildrestauration, Kolokalisation und quantitative 2D-/3D-Analyse.</t>
  </si>
  <si>
    <t>Segmentierung, Objektmessung und Stapelverarbeitung mehrerer Datensätze sind ohne zusätzliche, nicht angebotene Pflichtmodule möglich.</t>
  </si>
  <si>
    <t>KI- bzw. Machine-Learning-Unterstützung mit nachvollziehbarem Mehrwert für Bildaufnahme oder Bildanalyse.</t>
  </si>
  <si>
    <t>keine KI-/ML-Funktion: 0 P; eine Funktion, z. B. Denoising, Segmentierung oder Aufnahmeassistenz: 1 P; mindestens zwei funktional unterschiedliche Funktionen oder Erstellung/Anpassung eigener Modelle: 2 P</t>
  </si>
  <si>
    <t>Datenexport in verbreitete, nicht proprietäre Formate, mindestens TIFF bzw. OME-TIFF oder funktional gleichwertig, sowie Export von Messwerten als CSV. Daten müssen außerhalb des Aufnahmeplatzes betrachtet und weiterverarbeitet werden können.</t>
  </si>
  <si>
    <t>LSM-Steuer- und Akquisitionsrechner einschließlich Monitor und notwendiger Schnittstellen; mindestens 64 GB RAM, dedizierte leistungsfähige GPU mit mindestens 8 GB Grafikspeicher, mindestens 2 TB schneller lokaler SSD-/NVMe-Datenspeicher und geeignete Netzwerkanbindung. Der Rechner dient der Systemsteuerung, Bildaufnahme und primären Datenverarbeitung des LSM; die separate Hochleistungs-Auswertestation für weiterführende 3D-/4D-Analysen ist Gegenstand von Los 2.</t>
  </si>
  <si>
    <t>Leistungsreserven des LSM-Steuer- und Akquisitionsrechners sowie des lokalen Datenmanagements für große 3D-, Mehrkanal- und Zeitreihendatensätze.</t>
  </si>
  <si>
    <t>Mindestanforderung: 0 P; erweiterte Ausstattung: 2 P; hochleistungsfähige Ausstattung: 4 P</t>
  </si>
  <si>
    <t>Integrierte oder dokumentierte automatisierte Prüfung relevanter Systemparameter, z. B. Laserleistung, Detektorantwort, Scanner oder optische Justage.</t>
  </si>
  <si>
    <t>manuelle Prüfung/Standardwartung: 0 P; integrierter oder automatisierter Performance-/Kalibrierungscheck: 2 P</t>
  </si>
  <si>
    <t>Laufzeit, Übertragbarkeit und Anzahl aller Softwarelizenzen sowie Kosten für Updates, Wartung und zusätzliche Auswerteplätze sind vollständig anzugeben.</t>
  </si>
  <si>
    <t>Pos. 6 – Abnahme und Lieferzustand</t>
  </si>
  <si>
    <t>Das System wird vollständig funktionsfähig, kalibriert und ohne zusätzlich erforderliche Pflichtkomponenten oder Pflichtlizenzen geliefert.</t>
  </si>
  <si>
    <t>Die Abnahme erfolgt anhand eines vorab vereinbarten Protokolls. Dabei werden die im Angebot zugesicherten Leistungsmerkmale einschließlich Laserlinien, Detektionskanäle, Auflösungsmodus, Fokusstabilität, XY-/Z-Funktion, Inkubation, Organ-on-Chip-relevanter Objektivfunktionen, Softwarelizenzen und Datenausgabe geprüft.</t>
  </si>
  <si>
    <t>Lieferzeit, Installationsdauer und frühestmöglicher Schulungstermin sind verbindlich anzugeben.</t>
  </si>
  <si>
    <t>Technische Gesamtpunktzahl</t>
  </si>
  <si>
    <t>max. 80 Technikpunkte</t>
  </si>
  <si>
    <t>Erfüllung der Ausschlusskriterien</t>
  </si>
  <si>
    <t>Verbindliche Budgetobergrenze / Höchstpreis brutto in €</t>
  </si>
  <si>
    <t>Pauschaler Angebotspreis brutto in €</t>
  </si>
  <si>
    <t>Preiswertung</t>
  </si>
  <si>
    <t>max. 20 Punkte; Preisformel: 20 × (niedrigster wertbarer Angebotspreis / Angebotspreis des Bieters)</t>
  </si>
  <si>
    <t>Gesamtwertung</t>
  </si>
  <si>
    <t>max. 100 Punkte = 80 Technik + 20 Preis</t>
  </si>
  <si>
    <t>Vergabehinweis: Angebote oberhalb der vor Veröffentlichung festgelegten Budgetobergrenze werden nicht in die Zuschlagswertung einbezogen. Unterhalb der Budgetobergrenze erfolgt die Preiswertung mit maximal 20 Punkten. Die technischen Anforderungen bleiben gegenüber der vorliegenden Fassung unverändert; angepasst wurde nur deren Bepunktung. Die in der Markterkundung durchgeführten Demos werden nicht nachträglich bepunktet. Die im Angebot zugesicherten Leistungsmerkmale werden nach Zuschlag im Rahmen von Installation und Abnahme überprüft.</t>
  </si>
  <si>
    <t>JaNein</t>
  </si>
  <si>
    <t>Garantie6</t>
  </si>
  <si>
    <t>Aufloesung14</t>
  </si>
  <si>
    <t>Objektiv10</t>
  </si>
  <si>
    <t>OoC6</t>
  </si>
  <si>
    <t>Inkubation8</t>
  </si>
  <si>
    <t>Integration7</t>
  </si>
  <si>
    <t>Fokus8</t>
  </si>
  <si>
    <t>Speed8</t>
  </si>
  <si>
    <t>Detektion6</t>
  </si>
  <si>
    <t>Workstation5</t>
  </si>
  <si>
    <t>Automation5</t>
  </si>
  <si>
    <t>ZHub4</t>
  </si>
  <si>
    <t>Overview3</t>
  </si>
  <si>
    <t>Laser3</t>
  </si>
  <si>
    <t>SysCheck2</t>
  </si>
  <si>
    <t>KI2</t>
  </si>
  <si>
    <t>Upgrade2</t>
  </si>
  <si>
    <t>CameraLive10</t>
  </si>
  <si>
    <t>12 Monate / Mindestservice</t>
  </si>
  <si>
    <t>&gt;180 nm</t>
  </si>
  <si>
    <t>Mindestobjektivsatz erfüllt</t>
  </si>
  <si>
    <t>Korrektur bis 1,00–1,19 mm</t>
  </si>
  <si>
    <t>nur probennahe/geschlossene Kammer oder keine geeigneten Durchführungen</t>
  </si>
  <si>
    <t>eigenständiger Workflow ohne besondere Integration</t>
  </si>
  <si>
    <t>Mindestanforderung erfüllt</t>
  </si>
  <si>
    <t>8–14 Bilder/s</t>
  </si>
  <si>
    <t>Mindestanforderung mit 3 nutzbaren Kanälen</t>
  </si>
  <si>
    <t>keine zusätzliche optische Automation</t>
  </si>
  <si>
    <t>300–499 µm</t>
  </si>
  <si>
    <t>keine separate digitale Übersichtsbildgebung</t>
  </si>
  <si>
    <t>keine spezielle Überwachung/Stabilisierung angegeben</t>
  </si>
  <si>
    <t>manuelle Prüfung / Standardwartung</t>
  </si>
  <si>
    <t>keine KI-/ML-Funktion enthalten</t>
  </si>
  <si>
    <t>keine relevante, belastbar dokumentierte Erweiterungsoption</t>
  </si>
  <si>
    <t>nein</t>
  </si>
  <si>
    <t>24 Monate und erweiterter Service</t>
  </si>
  <si>
    <t>≤180 nm</t>
  </si>
  <si>
    <t>zusätzliche hochwertige 3D-/Live-Cell-Optik</t>
  </si>
  <si>
    <t>Korrektur bis 1,20–1,49 mm</t>
  </si>
  <si>
    <t>Durchführungen und ausreichender Bauraum vorhanden, jedoch eingeschränkte Zugänglichkeit</t>
  </si>
  <si>
    <t>standardisierte Daten-/Netzwerkintegration in vorhandene Infrastruktur</t>
  </si>
  <si>
    <t>kontinuierliche hardwaregestützte Korrektur für Standardgefäße und Mehrpositionsaufnahmen</t>
  </si>
  <si>
    <t>15–24 Bilder/s</t>
  </si>
  <si>
    <t>4-Farben-Workflow mit flexibel einstellbaren Detektionsfenstern ohne manuellen optischen Umbau</t>
  </si>
  <si>
    <t>erweiterte Ausstattung</t>
  </si>
  <si>
    <t>automatischer Korrekturring oder automatische Immersionszufuhr</t>
  </si>
  <si>
    <t>500–999 µm</t>
  </si>
  <si>
    <t>digitale Übersicht/Dokumentation vorhanden</t>
  </si>
  <si>
    <t>stabilisierte oder überwachte Laserleistung / vergleichbare quantitative Reproduzierbarkeitsfunktion</t>
  </si>
  <si>
    <t>integrierter oder automatisierter Performance-/Kalibrierungscheck</t>
  </si>
  <si>
    <t>eine nutzbare KI-/ML-Funktion, z. B. Denoising, Segmentierung oder Aufnahmeassistenz</t>
  </si>
  <si>
    <t>eine relevante Erweiterungsoption</t>
  </si>
  <si>
    <t>voll integrierte wissenschaftliche Monochromkamera für empfindliche Fluoreszenz-Zeitraffer einschließlich Mehrkanal-, Mehrpositions-/Multiwell-Aufnahmen und Nutzung der Fokusstabilisierung</t>
  </si>
  <si>
    <t>≥36 Monate und erweiterter Service</t>
  </si>
  <si>
    <t>≤150 nm</t>
  </si>
  <si>
    <t>besonders breiter apochromatischer Satz für Übersicht, Live-Cell, 3D und hohe Auflösung</t>
  </si>
  <si>
    <t>Korrektur bis ≥1,50 mm</t>
  </si>
  <si>
    <t>großzügige Inkubationslösung mit Durchführungen und freiem Zugang für Schläuche/Kabel bei voller Funktion</t>
  </si>
  <si>
    <t>zusätzlich direkte Nutzung vorhandener Auswerte-/Software- oder Zubehörressourcen</t>
  </si>
  <si>
    <t>zusätzlich für unterschiedliche Glas-/Polymerböden sowie Perfusions-/Mikrofluidikanwendungen spezifiziert</t>
  </si>
  <si>
    <t>≥25 Bilder/s</t>
  </si>
  <si>
    <t>zusätzlich erweiterte Low-Light-/Photon-Counting-/High-Dynamic-Range-Funktion oder funktional gleichwertig</t>
  </si>
  <si>
    <t>hochleistungsfähige Ausstattung</t>
  </si>
  <si>
    <t>beide Funktionen oder funktional gleichwertige Gesamtlösung</t>
  </si>
  <si>
    <t>≥1000 µm</t>
  </si>
  <si>
    <t>digitale Übersicht mit softwaregestützter Auswahl und Übernahme von Aufnahmebereichen in den konfokalen Workflow</t>
  </si>
  <si>
    <t>mindestens zwei funktional unterschiedliche KI-/ML-Funktionen oder Erstellung/Anpassung eigener Modelle</t>
  </si>
  <si>
    <t>mindestens zwei relevante Erweiterungsoptionen</t>
  </si>
  <si>
    <t>zusätzlich schneller Low-Light-Workflow mit hardwaregestützter Synchronisation/Triggerung und nahtlosem Wechsel zwischen kamera- und konfokaler Aufnahme innerhalb derselben Steuerungssoftware</t>
  </si>
  <si>
    <t>≤120 nm</t>
  </si>
  <si>
    <t>weitgehende Integration mit dokumentiert reduziertem Schulungs-, Lizenz-, Administrations- oder Serviceaufwand</t>
  </si>
  <si>
    <t>Zuschlagswertung – 80 Punkte Technik + 20 Punkte Preis</t>
  </si>
  <si>
    <t>Kriterium</t>
  </si>
  <si>
    <t>Max. Punkte</t>
  </si>
  <si>
    <t>Anteil</t>
  </si>
  <si>
    <t>Kernnutzen</t>
  </si>
  <si>
    <t>Herstellerneutrale Ausgestaltung</t>
  </si>
  <si>
    <t>Nachweis</t>
  </si>
  <si>
    <t>Hinweis</t>
  </si>
  <si>
    <t>Zuordnung</t>
  </si>
  <si>
    <t>Auflösungsverbesserte Bildgebung</t>
  </si>
  <si>
    <t>12 %</t>
  </si>
  <si>
    <t>Feinstrukturen, quantitative Zellbiologie</t>
  </si>
  <si>
    <t>Hardware- und softwarebasierte Verfahren zulassen; nach erreichbarer Auflösung bewerten</t>
  </si>
  <si>
    <t>Herstellerdaten</t>
  </si>
  <si>
    <t>Keine Marken-/Verfahrensbezeichnung vorgeben</t>
  </si>
  <si>
    <t>Pos. 21</t>
  </si>
  <si>
    <t>Objektivsatz</t>
  </si>
  <si>
    <t>8 %</t>
  </si>
  <si>
    <t>Übersicht, Live-Cell, 3D, hohe Auflösung</t>
  </si>
  <si>
    <t>NA, Arbeitsabstand und Anwendungseignung statt konkrete Modelle</t>
  </si>
  <si>
    <t>Objektivdaten</t>
  </si>
  <si>
    <t>Mindestobjektivsatz separat als A</t>
  </si>
  <si>
    <t>Pos. 31</t>
  </si>
  <si>
    <t>Kamera-basiertes Live-Cell-Imaging</t>
  </si>
  <si>
    <t>Langzeit- und Low-Light-Live-Cell ohne konfokalen Scan</t>
  </si>
  <si>
    <t>Empfindlichkeit, Automation und Integration des Kamera-Workflows funktional bewerten</t>
  </si>
  <si>
    <t>Kamera-/Softwaredaten</t>
  </si>
  <si>
    <t>Basisfunktion ist A</t>
  </si>
  <si>
    <t>Pos. 34b</t>
  </si>
  <si>
    <t>Fokus-/Driftstabilisierung</t>
  </si>
  <si>
    <t>6 %</t>
  </si>
  <si>
    <t>Live-Cell, Multiposition, Mikrofluidik</t>
  </si>
  <si>
    <t>Funktionale Leistungsfähigkeit statt Markenname</t>
  </si>
  <si>
    <t>Technische Spezifikation</t>
  </si>
  <si>
    <t>Pos. 23</t>
  </si>
  <si>
    <t>Geschwindigkeit</t>
  </si>
  <si>
    <t>Dynamische Live-Cell-Prozesse</t>
  </si>
  <si>
    <t>Nutzbare vollständige Frames bei 512×512</t>
  </si>
  <si>
    <t>Theoretische Linienraten nicht werten</t>
  </si>
  <si>
    <t>Pos. 18</t>
  </si>
  <si>
    <t>Inkubation für Mikrofluidik/OoC</t>
  </si>
  <si>
    <t>Schläuche, Kabel, Sensorik, Perfusion</t>
  </si>
  <si>
    <t>Bauraum und Durchführungen funktional bewerten</t>
  </si>
  <si>
    <t>Zeichnung/Technikbeschreibung</t>
  </si>
  <si>
    <t>Keine bestimmte Kammerkonstruktion benennen</t>
  </si>
  <si>
    <t>Pos. 40</t>
  </si>
  <si>
    <t>Detektion / Mehrfarbenfähigkeit</t>
  </si>
  <si>
    <t>5 %</t>
  </si>
  <si>
    <t>Mehrfarben- und schwache Fluoreszenz</t>
  </si>
  <si>
    <t>Workflow + Low-Light-Funktion statt reine Detektorzahl</t>
  </si>
  <si>
    <t>Pos. 14</t>
  </si>
  <si>
    <t>Garantie / Service</t>
  </si>
  <si>
    <t>Langfristige Geräteverfügbarkeit</t>
  </si>
  <si>
    <t>Laufzeit und konkreter Serviceumfang</t>
  </si>
  <si>
    <t>Vertragsbedingungen</t>
  </si>
  <si>
    <t>Mindestgarantie ist A</t>
  </si>
  <si>
    <t>Pos. 7</t>
  </si>
  <si>
    <t>Organ-on-Chip / dickere Böden</t>
  </si>
  <si>
    <t>Bildgebung durch dickere Glas-/Polymerböden</t>
  </si>
  <si>
    <t>Korrigierbare Bodenstärke bei NA ≥0,60</t>
  </si>
  <si>
    <t>Grundfunktion bis 1,0 mm ist A</t>
  </si>
  <si>
    <t>Pos. 33</t>
  </si>
  <si>
    <t>Workstation / Datenmanagement</t>
  </si>
  <si>
    <t>4 %</t>
  </si>
  <si>
    <t>Große 3D- und Zeitreihendatensätze</t>
  </si>
  <si>
    <t>Leistungsreserven statt konkrete PC-Modellnamen</t>
  </si>
  <si>
    <t>Hardwaredaten</t>
  </si>
  <si>
    <t>Pos. 52</t>
  </si>
  <si>
    <t>Optische Automation</t>
  </si>
  <si>
    <t>Reproduzierbarkeit / Multiuser</t>
  </si>
  <si>
    <t>Korrekturring, Immersion oder gleichwertige Lösung</t>
  </si>
  <si>
    <t>Technische Beschreibung</t>
  </si>
  <si>
    <t>Pos. 37</t>
  </si>
  <si>
    <t>Schneller Z-Verfahrweg</t>
  </si>
  <si>
    <t>3 %</t>
  </si>
  <si>
    <t>3D-Stacks</t>
  </si>
  <si>
    <t>Piezo, Galvo oder gleichwertig</t>
  </si>
  <si>
    <t>Technische Daten</t>
  </si>
  <si>
    <t>Pos. 26</t>
  </si>
  <si>
    <t>Digitale Übersichtsbildgebung</t>
  </si>
  <si>
    <t>2 %</t>
  </si>
  <si>
    <t>Schnelle Orientierung / Dokumentation</t>
  </si>
  <si>
    <t>Kamera oder funktional gleichwertiger Übersichtsworkflow</t>
  </si>
  <si>
    <t>Pos. 35</t>
  </si>
  <si>
    <t>Laserleistungsreproduzierbarkeit</t>
  </si>
  <si>
    <t>Quantitative Messungen</t>
  </si>
  <si>
    <t>Monitoring, Stabilisierung oder funktional gleichwertig</t>
  </si>
  <si>
    <t>Pos. 27</t>
  </si>
  <si>
    <t>Performance-/Kalibrierungscheck</t>
  </si>
  <si>
    <t>Langfristig vergleichbare Daten</t>
  </si>
  <si>
    <t>Integriert/automatisiert statt Herstellername</t>
  </si>
  <si>
    <t>Software-/Servicebeschreibung</t>
  </si>
  <si>
    <t>Pos. 53</t>
  </si>
  <si>
    <t>KI-/ML-Unterstützung</t>
  </si>
  <si>
    <t>Effizientere Aufnahme/Auswertung</t>
  </si>
  <si>
    <t>Nur konkrete nutzbare Funktionen werten</t>
  </si>
  <si>
    <t>Lizenz-/Funktionsbeschreibung</t>
  </si>
  <si>
    <t>Bewusst gering gewichtet</t>
  </si>
  <si>
    <t>Pos. 49</t>
  </si>
  <si>
    <t>Preis</t>
  </si>
  <si>
    <t>20 %</t>
  </si>
  <si>
    <t>Wirtschaftlichkeit</t>
  </si>
  <si>
    <t>Verhältnisformel auf Basis des niedrigsten wertbaren Angebotspreises</t>
  </si>
  <si>
    <t>Preisblatt</t>
  </si>
  <si>
    <t>Budgetobergrenze ist Zulässigkeitsgrenze, nicht Bestandteil der Formel</t>
  </si>
  <si>
    <t>Kontrollsumme</t>
  </si>
  <si>
    <t>muss 100 ergeben</t>
  </si>
  <si>
    <t>Auswertung – 80 Punkte Technik + 20 Punkte Preis</t>
  </si>
  <si>
    <t>Budgetobergrenze / Höchstpreis brutto (€)</t>
  </si>
  <si>
    <t>Niedrigster wertbarer Angebotspreis brutto (€)</t>
  </si>
  <si>
    <t>Preisformel</t>
  </si>
  <si>
    <t>20 × niedrigster wertbarer Angebotspreis / Angebotspreis</t>
  </si>
  <si>
    <t>Anbieter</t>
  </si>
  <si>
    <t>Technikpunkte (0–80)</t>
  </si>
  <si>
    <t>Angebotspreis brutto (€)</t>
  </si>
  <si>
    <t>Preis zulässig?</t>
  </si>
  <si>
    <t>Preispunkte (0–20)</t>
  </si>
  <si>
    <t>Gesamtpunkte (0–100)</t>
  </si>
  <si>
    <t>Bieter 1</t>
  </si>
  <si>
    <t>Bieter 2</t>
  </si>
  <si>
    <t>Bieter 3</t>
  </si>
  <si>
    <t>Bieter 4</t>
  </si>
  <si>
    <t>Bieter 5</t>
  </si>
  <si>
    <t>Bieter 6</t>
  </si>
  <si>
    <t>Bieter 7</t>
  </si>
  <si>
    <t>Bieter 8</t>
  </si>
  <si>
    <t>Bieter 9</t>
  </si>
  <si>
    <t>Bieter 10</t>
  </si>
  <si>
    <t>Die Budgetobergrenze muss vor Veröffentlichung verbindlich festgelegt und in den Vergabeunterlagen transparent angegeben werden.</t>
  </si>
  <si>
    <t>Angebote oberhalb der Budgetobergrenze werden nicht gewertet. Unterhalb der Grenze erhalten alle Angebote Preispunkte nach derselben veröffentlichten Formel.</t>
  </si>
  <si>
    <t>Die technischen Punkte werden aus dem Leistungsverzeichnis übernommen; maximal 80 Punkte.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</si>
</sst>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7" x14ac:knownFonts="1">
    <font>
      <sz val="11"/>
      <color theme="1"/>
      <name val="Calibri"/>
    </font>
    <font>
      <sz val="11"/>
      <color theme="1"/>
      <name val="Calibri"/>
    </font>
    <font>
      <b/>
      <sz val="11"/>
      <color rgb="FFFFFFFF"/>
      <name val="Segoe UI"/>
    </font>
    <font>
      <sz val="11"/>
      <color theme="1"/>
      <name val="Segoe UI"/>
    </font>
    <font>
      <b/>
      <sz val="15"/>
      <color rgb="FF1F2937"/>
      <name val="Segoe UI"/>
    </font>
    <font>
      <sz val="9"/>
      <color theme="1"/>
      <name val="Segoe UI"/>
    </font>
    <font>
      <b/>
      <sz val="10"/>
      <color rgb="FFFFFFFF"/>
      <name val="Segoe UI"/>
    </font>
    <font>
      <b/>
      <sz val="9"/>
      <color rgb="FF1F2937"/>
      <name val="Segoe UI"/>
    </font>
    <font>
      <sz val="9"/>
      <name val="Segoe UI"/>
    </font>
    <font>
      <b/>
      <sz val="10"/>
      <color theme="1"/>
      <name val="Segoe UI"/>
    </font>
    <font>
      <b/>
      <sz val="11"/>
      <color theme="1"/>
      <name val="Segoe UI"/>
    </font>
    <font>
      <b/>
      <i/>
      <sz val="9"/>
      <color theme="1"/>
      <name val="Segoe UI"/>
    </font>
    <font>
      <i/>
      <sz val="9"/>
      <color theme="1"/>
      <name val="Segoe UI"/>
    </font>
    <font>
      <b/>
      <sz val="14"/>
      <color rgb="FFFFFFFF"/>
      <name val="Segoe UI"/>
    </font>
    <font>
      <sz val="9"/>
      <color rgb="FFFF0000"/>
      <name val="Segoe UI"/>
      <family val="2"/>
    </font>
    <font>
      <sz val="9"/>
      <name val="Segoe UI"/>
      <family val="2"/>
    </font>
    <font>
      <sz val="9"/>
      <color theme="1"/>
      <name val="Segoe UI"/>
      <family val="2"/>
    </font>
  </fonts>
  <fills count="17">
    <fill>
      <patternFill patternType="none"/>
    </fill>
    <fill>
      <patternFill patternType="gray125"/>
    </fill>
    <fill>
      <patternFill patternType="solid">
        <fgColor rgb="FFDCE6F1"/>
      </patternFill>
    </fill>
    <fill>
      <patternFill patternType="solid">
        <fgColor rgb="FFB4C6E7"/>
      </patternFill>
    </fill>
    <fill>
      <patternFill patternType="solid">
        <fgColor rgb="FFF4B183"/>
      </patternFill>
    </fill>
    <fill>
      <patternFill patternType="solid">
        <fgColor rgb="FFFFF2CC"/>
      </patternFill>
    </fill>
    <fill>
      <patternFill patternType="solid">
        <fgColor rgb="FF9DC3E6"/>
      </patternFill>
    </fill>
    <fill>
      <patternFill patternType="solid">
        <fgColor rgb="FFFDE9A9"/>
      </patternFill>
    </fill>
    <fill>
      <patternFill patternType="solid">
        <fgColor rgb="FFD9EAF7"/>
      </patternFill>
    </fill>
    <fill>
      <patternFill patternType="solid">
        <fgColor rgb="FFE2F0D9"/>
      </patternFill>
    </fill>
    <fill>
      <patternFill patternType="solid">
        <fgColor rgb="FF1F4E78"/>
      </patternFill>
    </fill>
    <fill>
      <patternFill patternType="solid">
        <fgColor rgb="FF111827"/>
      </patternFill>
    </fill>
    <fill>
      <patternFill patternType="solid">
        <fgColor rgb="FFD9EAD3"/>
      </patternFill>
    </fill>
    <fill>
      <patternFill patternType="solid">
        <fgColor theme="7" tint="0.59996337778862885"/>
        <bgColor indexed="65"/>
      </patternFill>
    </fill>
    <fill>
      <patternFill patternType="solid">
        <fgColor theme="8" tint="0.59996337778862885"/>
        <bgColor indexed="65"/>
      </patternFill>
    </fill>
    <fill>
      <patternFill patternType="solid">
        <fgColor theme="9" tint="0.59996337778862885"/>
        <bgColor indexed="65"/>
      </patternFill>
    </fill>
    <fill>
      <patternFill patternType="solid">
        <fgColor theme="4" tint="0.59996337778862885"/>
        <bgColor indexed="65"/>
      </patternFill>
    </fill>
  </fills>
  <borders count="9">
    <border>
      <left/>
      <right/>
      <top/>
      <bottom/>
      <diagonal/>
    </border>
    <border>
      <left/>
      <right/>
      <top/>
      <bottom style="thin">
        <color rgb="FF9CA3AF"/>
      </bottom>
      <diagonal/>
    </border>
    <border>
      <left/>
      <right style="hair">
        <color rgb="FFE5E7EB"/>
      </right>
      <top/>
      <bottom/>
      <diagonal/>
    </border>
    <border>
      <left/>
      <right/>
      <top/>
      <bottom style="hair">
        <color rgb="FFD1D5DB"/>
      </bottom>
      <diagonal/>
    </border>
    <border>
      <left/>
      <right style="hair">
        <color rgb="FFE5E7EB"/>
      </right>
      <top/>
      <bottom style="hair">
        <color rgb="FFD1D5DB"/>
      </bottom>
      <diagonal/>
    </border>
    <border>
      <left/>
      <right/>
      <top style="thin">
        <color rgb="FF1F2937"/>
      </top>
      <bottom/>
      <diagonal/>
    </border>
    <border>
      <left/>
      <right style="hair">
        <color rgb="FFE5E7EB"/>
      </right>
      <top/>
      <bottom style="thin">
        <color rgb="FF9CA3AF"/>
      </bottom>
      <diagonal/>
    </border>
    <border>
      <left/>
      <right/>
      <top/>
      <bottom style="thin">
        <color rgb="FF1F2937"/>
      </bottom>
      <diagonal/>
    </border>
    <border>
      <left/>
      <right/>
      <top style="thin">
        <color rgb="FF9CA3AF"/>
      </top>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0" fontId="2" fillId="10" borderId="0" xfId="0" applyFont="1" applyFill="1" applyAlignment="1">
      <alignment vertical="center"/>
    </xf>
    <xf numFmtId="0" fontId="3" fillId="0" borderId="0" xfId="0" applyFont="1"/>
    <xf numFmtId="0" fontId="5" fillId="0" borderId="0" xfId="0" applyFont="1" applyAlignment="1">
      <alignment vertical="center" wrapText="1"/>
    </xf>
    <xf numFmtId="0" fontId="5" fillId="13" borderId="0" xfId="0" applyFont="1" applyFill="1" applyAlignment="1">
      <alignment vertical="center" wrapText="1"/>
    </xf>
    <xf numFmtId="0" fontId="5" fillId="14" borderId="0" xfId="0" applyFont="1" applyFill="1" applyAlignment="1">
      <alignment vertical="center" wrapText="1"/>
    </xf>
    <xf numFmtId="0" fontId="5" fillId="15" borderId="0" xfId="0" applyFont="1" applyFill="1" applyAlignment="1">
      <alignment vertical="center" wrapText="1"/>
    </xf>
    <xf numFmtId="0" fontId="6" fillId="11" borderId="0" xfId="0" applyFont="1" applyFill="1" applyAlignment="1">
      <alignment horizontal="center" vertical="center" wrapText="1"/>
    </xf>
    <xf numFmtId="0" fontId="5" fillId="0" borderId="0" xfId="0" applyFont="1" applyAlignment="1">
      <alignment vertical="top" wrapText="1"/>
    </xf>
    <xf numFmtId="0" fontId="5" fillId="7" borderId="0" xfId="0" applyFont="1" applyFill="1" applyAlignment="1">
      <alignment vertical="top" wrapText="1"/>
    </xf>
    <xf numFmtId="0" fontId="5" fillId="8" borderId="0" xfId="0" applyFont="1" applyFill="1" applyAlignment="1">
      <alignment vertical="top" wrapText="1"/>
    </xf>
    <xf numFmtId="0" fontId="8" fillId="0" borderId="0" xfId="0" applyFont="1" applyAlignment="1">
      <alignment vertical="top" wrapText="1"/>
    </xf>
    <xf numFmtId="0" fontId="12" fillId="5" borderId="0" xfId="0" applyFont="1" applyFill="1" applyAlignment="1">
      <alignment vertical="center" wrapText="1"/>
    </xf>
    <xf numFmtId="0" fontId="7" fillId="8" borderId="0" xfId="0" applyFont="1" applyFill="1"/>
    <xf numFmtId="0" fontId="10" fillId="8" borderId="0" xfId="0" applyFont="1" applyFill="1" applyAlignment="1">
      <alignment wrapText="1"/>
    </xf>
    <xf numFmtId="0" fontId="5" fillId="0" borderId="0" xfId="0" applyFont="1"/>
    <xf numFmtId="0" fontId="3" fillId="0" borderId="0" xfId="0" applyFont="1" applyAlignment="1">
      <alignment wrapText="1"/>
    </xf>
    <xf numFmtId="0" fontId="2" fillId="11" borderId="0" xfId="0" applyFont="1" applyFill="1" applyAlignment="1">
      <alignment wrapText="1"/>
    </xf>
    <xf numFmtId="0" fontId="10" fillId="12" borderId="0" xfId="0" applyFont="1" applyFill="1"/>
    <xf numFmtId="164" fontId="3" fillId="5" borderId="0" xfId="0" applyNumberFormat="1" applyFont="1" applyFill="1"/>
    <xf numFmtId="164" fontId="3" fillId="0" borderId="0" xfId="0" applyNumberFormat="1" applyFont="1"/>
    <xf numFmtId="0" fontId="2" fillId="11" borderId="0" xfId="0" applyFont="1" applyFill="1" applyAlignment="1">
      <alignment horizontal="center" vertical="center" wrapText="1"/>
    </xf>
    <xf numFmtId="0" fontId="3" fillId="7" borderId="0" xfId="0" applyFont="1" applyFill="1"/>
    <xf numFmtId="164" fontId="3" fillId="7" borderId="0" xfId="0" applyNumberFormat="1" applyFont="1" applyFill="1"/>
    <xf numFmtId="0" fontId="3" fillId="9" borderId="0" xfId="0" applyFont="1" applyFill="1"/>
    <xf numFmtId="2" fontId="3" fillId="9" borderId="0" xfId="0" applyNumberFormat="1" applyFont="1" applyFill="1"/>
    <xf numFmtId="0" fontId="7" fillId="2" borderId="1" xfId="0" applyFont="1" applyFill="1" applyBorder="1" applyAlignment="1">
      <alignment vertical="top" wrapText="1"/>
    </xf>
    <xf numFmtId="0" fontId="5" fillId="9" borderId="2" xfId="0" applyFont="1" applyFill="1" applyBorder="1" applyAlignment="1">
      <alignment vertical="top" wrapText="1"/>
    </xf>
    <xf numFmtId="0" fontId="5" fillId="0" borderId="3" xfId="0" applyFont="1" applyBorder="1" applyAlignment="1">
      <alignment vertical="top" wrapText="1"/>
    </xf>
    <xf numFmtId="0" fontId="5" fillId="7" borderId="3" xfId="0" applyFont="1" applyFill="1" applyBorder="1" applyAlignment="1">
      <alignment vertical="top" wrapText="1"/>
    </xf>
    <xf numFmtId="0" fontId="5" fillId="8" borderId="3" xfId="0" applyFont="1" applyFill="1" applyBorder="1" applyAlignment="1">
      <alignment vertical="top" wrapText="1"/>
    </xf>
    <xf numFmtId="0" fontId="5" fillId="9" borderId="4" xfId="0" applyFont="1" applyFill="1" applyBorder="1" applyAlignment="1">
      <alignment vertical="top" wrapText="1"/>
    </xf>
    <xf numFmtId="0" fontId="9" fillId="3" borderId="5" xfId="0" applyFont="1" applyFill="1" applyBorder="1"/>
    <xf numFmtId="0" fontId="11" fillId="8" borderId="0" xfId="0" applyFont="1" applyFill="1" applyAlignment="1">
      <alignment vertical="center" wrapText="1"/>
    </xf>
    <xf numFmtId="0" fontId="11" fillId="9" borderId="0" xfId="0" applyFont="1" applyFill="1" applyAlignment="1">
      <alignment vertical="center" wrapText="1"/>
    </xf>
    <xf numFmtId="0" fontId="11" fillId="8" borderId="1" xfId="0" applyFont="1" applyFill="1" applyBorder="1" applyAlignment="1">
      <alignment vertical="center" wrapText="1"/>
    </xf>
    <xf numFmtId="0" fontId="11" fillId="9" borderId="1" xfId="0" applyFont="1" applyFill="1" applyBorder="1" applyAlignment="1">
      <alignment vertical="center" wrapText="1"/>
    </xf>
    <xf numFmtId="0" fontId="12" fillId="5" borderId="0" xfId="0" applyFont="1" applyFill="1" applyAlignment="1">
      <alignment vertical="center" wrapText="1"/>
    </xf>
    <xf numFmtId="0" fontId="9" fillId="3" borderId="7" xfId="0" applyFont="1" applyFill="1" applyBorder="1" applyAlignment="1"/>
    <xf numFmtId="0" fontId="9" fillId="16" borderId="7" xfId="0" applyFont="1" applyFill="1" applyBorder="1" applyAlignment="1"/>
    <xf numFmtId="0" fontId="10" fillId="4" borderId="8" xfId="0" applyFont="1" applyFill="1" applyBorder="1" applyAlignment="1">
      <alignment vertical="center" wrapText="1"/>
    </xf>
    <xf numFmtId="164" fontId="10" fillId="5" borderId="8" xfId="0" applyNumberFormat="1" applyFont="1" applyFill="1" applyBorder="1" applyAlignment="1">
      <alignment vertical="center" wrapText="1"/>
    </xf>
    <xf numFmtId="0" fontId="10" fillId="5" borderId="8" xfId="0" applyFont="1" applyFill="1" applyBorder="1" applyAlignment="1">
      <alignment vertical="center" wrapText="1"/>
    </xf>
    <xf numFmtId="0" fontId="10" fillId="6" borderId="0" xfId="0" applyFont="1" applyFill="1" applyAlignment="1">
      <alignment vertical="center" wrapText="1"/>
    </xf>
    <xf numFmtId="0" fontId="10" fillId="7" borderId="0" xfId="0" applyFont="1" applyFill="1" applyAlignment="1">
      <alignment vertical="center" wrapText="1"/>
    </xf>
    <xf numFmtId="0" fontId="7" fillId="2" borderId="1" xfId="0" applyFont="1" applyFill="1" applyBorder="1" applyAlignment="1">
      <alignment vertical="top" wrapText="1"/>
    </xf>
    <xf numFmtId="0" fontId="7" fillId="7" borderId="1" xfId="0" applyFont="1" applyFill="1" applyBorder="1" applyAlignment="1">
      <alignment vertical="top" wrapText="1"/>
    </xf>
    <xf numFmtId="0" fontId="7" fillId="8" borderId="1" xfId="0" applyFont="1" applyFill="1" applyBorder="1" applyAlignment="1">
      <alignment vertical="top" wrapText="1"/>
    </xf>
    <xf numFmtId="0" fontId="7" fillId="9" borderId="6" xfId="0" applyFont="1" applyFill="1" applyBorder="1" applyAlignment="1">
      <alignment vertical="top" wrapText="1"/>
    </xf>
    <xf numFmtId="0" fontId="9" fillId="3" borderId="5" xfId="0" applyFont="1" applyFill="1" applyBorder="1" applyAlignment="1"/>
    <xf numFmtId="0" fontId="2" fillId="10" borderId="0" xfId="0" applyFont="1" applyFill="1" applyAlignment="1">
      <alignment vertical="center"/>
    </xf>
    <xf numFmtId="0" fontId="4" fillId="8" borderId="0" xfId="0" applyFont="1" applyFill="1" applyAlignment="1">
      <alignment horizontal="center" vertical="center"/>
    </xf>
    <xf numFmtId="0" fontId="5" fillId="0" borderId="0" xfId="0" applyFont="1" applyAlignment="1">
      <alignment vertical="center" wrapText="1"/>
    </xf>
    <xf numFmtId="0" fontId="13" fillId="10" borderId="0" xfId="0" applyFont="1" applyFill="1" applyAlignment="1">
      <alignment horizontal="center"/>
    </xf>
    <xf numFmtId="0" fontId="10" fillId="8" borderId="0" xfId="0" applyFont="1" applyFill="1" applyAlignment="1"/>
    <xf numFmtId="0" fontId="5" fillId="5" borderId="0" xfId="0" applyFont="1" applyFill="1" applyAlignment="1">
      <alignment wrapText="1"/>
    </xf>
  </cellXfs>
  <cellStyles count="2">
    <cellStyle name="Standard" xfId="0" builtinId="0"/>
    <cellStyle name="Währung" xfId="1" xr:uid="{00000000-0005-0000-0000-000001000000}"/>
  </cellStyles>
  <dxfs count="4">
    <dxf>
      <font>
        <b/>
        <color rgb="FF274E13"/>
      </font>
      <fill>
        <patternFill>
          <bgColor rgb="FFD9EAD3"/>
        </patternFill>
      </fill>
    </dxf>
    <dxf>
      <font>
        <b/>
        <color rgb="FF9C0006"/>
      </font>
      <fill>
        <patternFill>
          <bgColor rgb="FFF4CCCC"/>
        </patternFill>
      </fill>
    </dxf>
    <dxf>
      <font>
        <b/>
        <color rgb="FF274E13"/>
      </font>
      <fill>
        <patternFill>
          <bgColor rgb="FFD9EAD3"/>
        </patternFill>
      </fill>
    </dxf>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
  <sheetViews>
    <sheetView tabSelected="1" zoomScaleNormal="100" zoomScaleSheetLayoutView="100" workbookViewId="0">
      <selection activeCell="A71" sqref="A71:A73"/>
    </sheetView>
  </sheetViews>
  <sheetFormatPr baseColWidth="10" defaultColWidth="8.88671875" defaultRowHeight="16.8" x14ac:dyDescent="0.4"/>
  <cols>
    <col min="1" max="1" width="6" style="2" customWidth="1"/>
    <col min="2" max="2" width="9.33203125" style="2" customWidth="1"/>
    <col min="3" max="3" width="53.109375" style="2" customWidth="1"/>
    <col min="4" max="4" width="16.6640625" style="2" customWidth="1"/>
    <col min="5" max="5" width="44.6640625" style="2" customWidth="1"/>
    <col min="6" max="6" width="13.109375" style="2" customWidth="1"/>
    <col min="7" max="7" width="44" style="2" customWidth="1"/>
    <col min="8" max="16384" width="8.88671875" style="2"/>
  </cols>
  <sheetData>
    <row r="1" spans="1:7" ht="24" customHeight="1" x14ac:dyDescent="0.4">
      <c r="A1" s="50" t="s">
        <v>0</v>
      </c>
      <c r="B1" s="50"/>
      <c r="C1" s="50"/>
      <c r="D1" s="50"/>
      <c r="E1" s="50"/>
      <c r="F1" s="50"/>
      <c r="G1" s="1"/>
    </row>
    <row r="2" spans="1:7" ht="36" customHeight="1" x14ac:dyDescent="0.4">
      <c r="A2" s="51" t="s">
        <v>1</v>
      </c>
      <c r="B2" s="51"/>
      <c r="C2" s="51"/>
      <c r="D2" s="51"/>
      <c r="E2" s="51"/>
      <c r="F2" s="51"/>
      <c r="G2" s="51"/>
    </row>
    <row r="3" spans="1:7" ht="24" customHeight="1" x14ac:dyDescent="0.4">
      <c r="A3" s="3" t="s">
        <v>2</v>
      </c>
      <c r="B3" s="3" t="s">
        <v>3</v>
      </c>
      <c r="C3" s="3" t="s">
        <v>4</v>
      </c>
      <c r="D3" s="4" t="s">
        <v>5</v>
      </c>
      <c r="E3" s="3" t="s">
        <v>6</v>
      </c>
      <c r="F3" s="52" t="s">
        <v>7</v>
      </c>
      <c r="G3" s="52"/>
    </row>
    <row r="4" spans="1:7" ht="24" customHeight="1" x14ac:dyDescent="0.4">
      <c r="A4" s="3" t="s">
        <v>8</v>
      </c>
      <c r="B4" s="3" t="s">
        <v>9</v>
      </c>
      <c r="C4" s="3" t="s">
        <v>10</v>
      </c>
      <c r="D4" s="5" t="s">
        <v>11</v>
      </c>
      <c r="E4" s="3" t="s">
        <v>12</v>
      </c>
      <c r="F4" s="52"/>
      <c r="G4" s="52"/>
    </row>
    <row r="5" spans="1:7" ht="24" customHeight="1" x14ac:dyDescent="0.4">
      <c r="A5" s="3" t="s">
        <v>13</v>
      </c>
      <c r="B5" s="3" t="s">
        <v>14</v>
      </c>
      <c r="C5" s="3" t="s">
        <v>15</v>
      </c>
      <c r="D5" s="6" t="s">
        <v>16</v>
      </c>
      <c r="E5" s="3" t="s">
        <v>17</v>
      </c>
      <c r="F5" s="52"/>
      <c r="G5" s="52"/>
    </row>
    <row r="6" spans="1:7" ht="24" customHeight="1" x14ac:dyDescent="0.4"/>
    <row r="7" spans="1:7" ht="24" customHeight="1" x14ac:dyDescent="0.4">
      <c r="A7" s="7" t="s">
        <v>18</v>
      </c>
      <c r="B7" s="7" t="s">
        <v>19</v>
      </c>
      <c r="C7" s="7" t="s">
        <v>20</v>
      </c>
      <c r="D7" s="7" t="s">
        <v>21</v>
      </c>
      <c r="E7" s="7" t="s">
        <v>22</v>
      </c>
      <c r="F7" s="7" t="s">
        <v>23</v>
      </c>
      <c r="G7" s="7" t="s">
        <v>24</v>
      </c>
    </row>
    <row r="8" spans="1:7" ht="15" customHeight="1" x14ac:dyDescent="0.4">
      <c r="A8" s="26"/>
      <c r="B8" s="26"/>
      <c r="C8" s="45" t="s">
        <v>25</v>
      </c>
      <c r="D8" s="46"/>
      <c r="E8" s="45"/>
      <c r="F8" s="47"/>
      <c r="G8" s="48"/>
    </row>
    <row r="9" spans="1:7" ht="39.6" x14ac:dyDescent="0.4">
      <c r="A9" s="8">
        <v>1</v>
      </c>
      <c r="B9" s="8" t="s">
        <v>2</v>
      </c>
      <c r="C9" s="8" t="s">
        <v>26</v>
      </c>
      <c r="D9" s="9" t="s">
        <v>27</v>
      </c>
      <c r="E9" s="8" t="s">
        <v>28</v>
      </c>
      <c r="F9" s="10">
        <v>0</v>
      </c>
      <c r="G9" s="27"/>
    </row>
    <row r="10" spans="1:7" ht="52.8" x14ac:dyDescent="0.4">
      <c r="A10" s="8">
        <v>2</v>
      </c>
      <c r="B10" s="8" t="s">
        <v>2</v>
      </c>
      <c r="C10" s="8" t="s">
        <v>29</v>
      </c>
      <c r="D10" s="9" t="s">
        <v>27</v>
      </c>
      <c r="E10" s="8" t="s">
        <v>28</v>
      </c>
      <c r="F10" s="10">
        <v>0</v>
      </c>
      <c r="G10" s="27"/>
    </row>
    <row r="11" spans="1:7" ht="52.8" x14ac:dyDescent="0.4">
      <c r="A11" s="8">
        <v>3</v>
      </c>
      <c r="B11" s="8" t="s">
        <v>13</v>
      </c>
      <c r="C11" s="8" t="s">
        <v>30</v>
      </c>
      <c r="D11" s="9" t="s">
        <v>31</v>
      </c>
      <c r="E11" s="8" t="s">
        <v>14</v>
      </c>
      <c r="F11" s="10">
        <v>0</v>
      </c>
      <c r="G11" s="27"/>
    </row>
    <row r="12" spans="1:7" ht="39.6" x14ac:dyDescent="0.4">
      <c r="A12" s="8">
        <v>4</v>
      </c>
      <c r="B12" s="8" t="s">
        <v>2</v>
      </c>
      <c r="C12" s="8" t="s">
        <v>32</v>
      </c>
      <c r="D12" s="9" t="s">
        <v>27</v>
      </c>
      <c r="E12" s="8" t="s">
        <v>28</v>
      </c>
      <c r="F12" s="10">
        <v>0</v>
      </c>
      <c r="G12" s="27"/>
    </row>
    <row r="13" spans="1:7" ht="26.4" x14ac:dyDescent="0.4">
      <c r="A13" s="8">
        <v>5</v>
      </c>
      <c r="B13" s="8" t="s">
        <v>2</v>
      </c>
      <c r="C13" s="8" t="s">
        <v>33</v>
      </c>
      <c r="D13" s="9" t="s">
        <v>27</v>
      </c>
      <c r="E13" s="8" t="s">
        <v>28</v>
      </c>
      <c r="F13" s="10">
        <v>0</v>
      </c>
      <c r="G13" s="27"/>
    </row>
    <row r="14" spans="1:7" ht="15" customHeight="1" x14ac:dyDescent="0.4">
      <c r="A14" s="8">
        <v>6</v>
      </c>
      <c r="B14" s="8" t="s">
        <v>2</v>
      </c>
      <c r="C14" s="8" t="s">
        <v>34</v>
      </c>
      <c r="D14" s="9" t="s">
        <v>27</v>
      </c>
      <c r="E14" s="8" t="s">
        <v>28</v>
      </c>
      <c r="F14" s="10">
        <v>0</v>
      </c>
      <c r="G14" s="27"/>
    </row>
    <row r="15" spans="1:7" ht="26.4" x14ac:dyDescent="0.4">
      <c r="A15" s="8">
        <v>7</v>
      </c>
      <c r="B15" s="8" t="s">
        <v>8</v>
      </c>
      <c r="C15" s="8" t="s">
        <v>35</v>
      </c>
      <c r="D15" s="9" t="s">
        <v>27</v>
      </c>
      <c r="E15" s="8" t="s">
        <v>36</v>
      </c>
      <c r="F15" s="10">
        <f>IF(D15="12 Monate / Mindestservice",0,IF(D15="24 Monate und erweiterter Service",2,IF(D15="≥36 Monate und erweiterter Service",5,0)))</f>
        <v>0</v>
      </c>
      <c r="G15" s="27"/>
    </row>
    <row r="16" spans="1:7" ht="39.6" x14ac:dyDescent="0.4">
      <c r="A16" s="8">
        <v>8</v>
      </c>
      <c r="B16" s="8" t="s">
        <v>2</v>
      </c>
      <c r="C16" s="8" t="s">
        <v>37</v>
      </c>
      <c r="D16" s="9" t="s">
        <v>27</v>
      </c>
      <c r="E16" s="8" t="s">
        <v>28</v>
      </c>
      <c r="F16" s="10">
        <v>0</v>
      </c>
      <c r="G16" s="27"/>
    </row>
    <row r="17" spans="1:7" ht="52.8" x14ac:dyDescent="0.4">
      <c r="A17" s="8">
        <v>9</v>
      </c>
      <c r="B17" s="8" t="s">
        <v>13</v>
      </c>
      <c r="C17" s="8" t="s">
        <v>38</v>
      </c>
      <c r="D17" s="9" t="s">
        <v>31</v>
      </c>
      <c r="E17" s="8" t="s">
        <v>14</v>
      </c>
      <c r="F17" s="10">
        <v>0</v>
      </c>
      <c r="G17" s="27"/>
    </row>
    <row r="18" spans="1:7" ht="15" customHeight="1" x14ac:dyDescent="0.4">
      <c r="A18" s="26"/>
      <c r="B18" s="26"/>
      <c r="C18" s="45" t="s">
        <v>39</v>
      </c>
      <c r="D18" s="46"/>
      <c r="E18" s="45"/>
      <c r="F18" s="47"/>
      <c r="G18" s="48"/>
    </row>
    <row r="19" spans="1:7" ht="39.6" x14ac:dyDescent="0.4">
      <c r="A19" s="8">
        <v>10</v>
      </c>
      <c r="B19" s="8" t="s">
        <v>2</v>
      </c>
      <c r="C19" s="8" t="s">
        <v>40</v>
      </c>
      <c r="D19" s="9" t="s">
        <v>27</v>
      </c>
      <c r="E19" s="8" t="s">
        <v>28</v>
      </c>
      <c r="F19" s="10">
        <v>0</v>
      </c>
      <c r="G19" s="27"/>
    </row>
    <row r="20" spans="1:7" ht="52.8" x14ac:dyDescent="0.4">
      <c r="A20" s="8" t="s">
        <v>41</v>
      </c>
      <c r="B20" s="8" t="s">
        <v>2</v>
      </c>
      <c r="C20" s="8" t="s">
        <v>42</v>
      </c>
      <c r="D20" s="9" t="s">
        <v>27</v>
      </c>
      <c r="E20" s="8" t="s">
        <v>28</v>
      </c>
      <c r="F20" s="10"/>
      <c r="G20" s="27"/>
    </row>
    <row r="21" spans="1:7" ht="52.8" x14ac:dyDescent="0.4">
      <c r="A21" s="8">
        <v>11</v>
      </c>
      <c r="B21" s="8" t="s">
        <v>2</v>
      </c>
      <c r="C21" s="8" t="s">
        <v>43</v>
      </c>
      <c r="D21" s="9" t="s">
        <v>27</v>
      </c>
      <c r="E21" s="8" t="s">
        <v>28</v>
      </c>
      <c r="F21" s="10">
        <v>0</v>
      </c>
      <c r="G21" s="27"/>
    </row>
    <row r="22" spans="1:7" ht="26.4" x14ac:dyDescent="0.4">
      <c r="A22" s="8">
        <v>12</v>
      </c>
      <c r="B22" s="8" t="s">
        <v>13</v>
      </c>
      <c r="C22" s="8" t="s">
        <v>44</v>
      </c>
      <c r="D22" s="9" t="s">
        <v>31</v>
      </c>
      <c r="E22" s="8" t="s">
        <v>14</v>
      </c>
      <c r="F22" s="10">
        <v>0</v>
      </c>
      <c r="G22" s="27"/>
    </row>
    <row r="23" spans="1:7" ht="52.8" x14ac:dyDescent="0.4">
      <c r="A23" s="8">
        <v>13</v>
      </c>
      <c r="B23" s="8" t="s">
        <v>2</v>
      </c>
      <c r="C23" s="8" t="s">
        <v>45</v>
      </c>
      <c r="D23" s="9" t="s">
        <v>27</v>
      </c>
      <c r="E23" s="8" t="s">
        <v>28</v>
      </c>
      <c r="F23" s="10">
        <v>0</v>
      </c>
      <c r="G23" s="27"/>
    </row>
    <row r="24" spans="1:7" ht="52.8" x14ac:dyDescent="0.4">
      <c r="A24" s="8">
        <v>14</v>
      </c>
      <c r="B24" s="8" t="s">
        <v>8</v>
      </c>
      <c r="C24" s="8" t="s">
        <v>46</v>
      </c>
      <c r="D24" s="9" t="s">
        <v>27</v>
      </c>
      <c r="E24" s="8" t="s">
        <v>47</v>
      </c>
      <c r="F24" s="10">
        <f>IF(D24="Mindestanforderung mit 3 nutzbaren Kanälen",0,IF(D24="4-Farben-Workflow mit flexibel einstellbaren Detektionsfenstern ohne manuellen optischen Umbau",2,IF(D24="zusätzlich erweiterte Low-Light-/Photon-Counting-/High-Dynamic-Range-Funktion oder funktional gleichwertig",5,0)))</f>
        <v>0</v>
      </c>
      <c r="G24" s="27"/>
    </row>
    <row r="25" spans="1:7" ht="39.6" x14ac:dyDescent="0.4">
      <c r="A25" s="8">
        <v>15</v>
      </c>
      <c r="B25" s="8" t="s">
        <v>2</v>
      </c>
      <c r="C25" s="8" t="s">
        <v>48</v>
      </c>
      <c r="D25" s="9" t="s">
        <v>27</v>
      </c>
      <c r="E25" s="8" t="s">
        <v>28</v>
      </c>
      <c r="F25" s="10">
        <v>0</v>
      </c>
      <c r="G25" s="27"/>
    </row>
    <row r="26" spans="1:7" ht="39.6" x14ac:dyDescent="0.4">
      <c r="A26" s="8">
        <v>16</v>
      </c>
      <c r="B26" s="8" t="s">
        <v>2</v>
      </c>
      <c r="C26" s="8" t="s">
        <v>49</v>
      </c>
      <c r="D26" s="9" t="s">
        <v>27</v>
      </c>
      <c r="E26" s="8" t="s">
        <v>28</v>
      </c>
      <c r="F26" s="10">
        <v>0</v>
      </c>
      <c r="G26" s="27"/>
    </row>
    <row r="27" spans="1:7" ht="39.6" x14ac:dyDescent="0.4">
      <c r="A27" s="8">
        <v>17</v>
      </c>
      <c r="B27" s="8" t="s">
        <v>2</v>
      </c>
      <c r="C27" s="8" t="s">
        <v>50</v>
      </c>
      <c r="D27" s="9" t="s">
        <v>27</v>
      </c>
      <c r="E27" s="8" t="s">
        <v>28</v>
      </c>
      <c r="F27" s="10">
        <v>0</v>
      </c>
      <c r="G27" s="27"/>
    </row>
    <row r="28" spans="1:7" ht="39.6" x14ac:dyDescent="0.4">
      <c r="A28" s="8">
        <v>18</v>
      </c>
      <c r="B28" s="8" t="s">
        <v>8</v>
      </c>
      <c r="C28" s="8" t="s">
        <v>51</v>
      </c>
      <c r="D28" s="9" t="s">
        <v>27</v>
      </c>
      <c r="E28" s="8" t="s">
        <v>52</v>
      </c>
      <c r="F28" s="10">
        <f>IF(D28="8–14 Bilder/s",0,IF(D28="15–24 Bilder/s",3,IF(D28="≥25 Bilder/s",6,0)))</f>
        <v>0</v>
      </c>
      <c r="G28" s="27"/>
    </row>
    <row r="29" spans="1:7" ht="15" customHeight="1" x14ac:dyDescent="0.4">
      <c r="A29" s="8">
        <v>19</v>
      </c>
      <c r="B29" s="8" t="s">
        <v>2</v>
      </c>
      <c r="C29" s="8" t="s">
        <v>53</v>
      </c>
      <c r="D29" s="9" t="s">
        <v>27</v>
      </c>
      <c r="E29" s="8" t="s">
        <v>28</v>
      </c>
      <c r="F29" s="10">
        <v>0</v>
      </c>
      <c r="G29" s="27"/>
    </row>
    <row r="30" spans="1:7" ht="66" x14ac:dyDescent="0.4">
      <c r="A30" s="8">
        <v>20</v>
      </c>
      <c r="B30" s="8" t="s">
        <v>2</v>
      </c>
      <c r="C30" s="8" t="s">
        <v>54</v>
      </c>
      <c r="D30" s="9" t="s">
        <v>27</v>
      </c>
      <c r="E30" s="8" t="s">
        <v>28</v>
      </c>
      <c r="F30" s="10">
        <v>0</v>
      </c>
      <c r="G30" s="27"/>
    </row>
    <row r="31" spans="1:7" ht="39.6" x14ac:dyDescent="0.4">
      <c r="A31" s="8">
        <v>21</v>
      </c>
      <c r="B31" s="8" t="s">
        <v>8</v>
      </c>
      <c r="C31" s="8" t="s">
        <v>55</v>
      </c>
      <c r="D31" s="9" t="s">
        <v>27</v>
      </c>
      <c r="E31" s="8" t="s">
        <v>56</v>
      </c>
      <c r="F31" s="10">
        <f>IF(D31="&gt;180 nm",0,IF(D31="≤180 nm",4,IF(D31="≤150 nm",8,IF(D31="≤120 nm",12,0))))</f>
        <v>0</v>
      </c>
      <c r="G31" s="27"/>
    </row>
    <row r="32" spans="1:7" ht="26.4" x14ac:dyDescent="0.4">
      <c r="A32" s="8">
        <v>22</v>
      </c>
      <c r="B32" s="8" t="s">
        <v>2</v>
      </c>
      <c r="C32" s="8" t="s">
        <v>57</v>
      </c>
      <c r="D32" s="9" t="s">
        <v>27</v>
      </c>
      <c r="E32" s="8" t="s">
        <v>28</v>
      </c>
      <c r="F32" s="10">
        <v>0</v>
      </c>
      <c r="G32" s="27"/>
    </row>
    <row r="33" spans="1:7" ht="52.8" x14ac:dyDescent="0.4">
      <c r="A33" s="8">
        <v>23</v>
      </c>
      <c r="B33" s="8" t="s">
        <v>8</v>
      </c>
      <c r="C33" s="8" t="s">
        <v>58</v>
      </c>
      <c r="D33" s="9" t="s">
        <v>27</v>
      </c>
      <c r="E33" s="8" t="s">
        <v>59</v>
      </c>
      <c r="F33" s="10">
        <f>IF(D33="Mindestanforderung erfüllt",0,IF(D33="kontinuierliche hardwaregestützte Korrektur für Standardgefäße und Mehrpositionsaufnahmen",3,IF(D33="zusätzlich für unterschiedliche Glas-/Polymerböden sowie Perfusions-/Mikrofluidikanwendungen spezifiziert",6,0)))</f>
        <v>0</v>
      </c>
      <c r="G33" s="27"/>
    </row>
    <row r="34" spans="1:7" ht="39.6" x14ac:dyDescent="0.4">
      <c r="A34" s="8">
        <v>24</v>
      </c>
      <c r="B34" s="8" t="s">
        <v>2</v>
      </c>
      <c r="C34" s="8" t="s">
        <v>60</v>
      </c>
      <c r="D34" s="9" t="s">
        <v>27</v>
      </c>
      <c r="E34" s="8" t="s">
        <v>28</v>
      </c>
      <c r="F34" s="10">
        <v>0</v>
      </c>
      <c r="G34" s="27"/>
    </row>
    <row r="35" spans="1:7" ht="26.4" x14ac:dyDescent="0.4">
      <c r="A35" s="8">
        <v>25</v>
      </c>
      <c r="B35" s="8" t="s">
        <v>2</v>
      </c>
      <c r="C35" s="8" t="s">
        <v>61</v>
      </c>
      <c r="D35" s="9" t="s">
        <v>27</v>
      </c>
      <c r="E35" s="8" t="s">
        <v>28</v>
      </c>
      <c r="F35" s="10">
        <v>0</v>
      </c>
      <c r="G35" s="27"/>
    </row>
    <row r="36" spans="1:7" ht="15" customHeight="1" x14ac:dyDescent="0.4">
      <c r="A36" s="8">
        <v>26</v>
      </c>
      <c r="B36" s="8" t="s">
        <v>8</v>
      </c>
      <c r="C36" s="8" t="s">
        <v>62</v>
      </c>
      <c r="D36" s="9" t="s">
        <v>27</v>
      </c>
      <c r="E36" s="8" t="s">
        <v>63</v>
      </c>
      <c r="F36" s="10">
        <f>IF(D36="300–499 µm",0,IF(D36="500–999 µm",1,IF(D36="≥1000 µm",3,0)))</f>
        <v>0</v>
      </c>
      <c r="G36" s="27"/>
    </row>
    <row r="37" spans="1:7" ht="39.6" x14ac:dyDescent="0.4">
      <c r="A37" s="8">
        <v>27</v>
      </c>
      <c r="B37" s="8" t="s">
        <v>8</v>
      </c>
      <c r="C37" s="8" t="s">
        <v>64</v>
      </c>
      <c r="D37" s="9" t="s">
        <v>27</v>
      </c>
      <c r="E37" s="8" t="s">
        <v>65</v>
      </c>
      <c r="F37" s="10">
        <f>IF(D37="keine spezielle Überwachung/Stabilisierung angegeben",0,IF(D37="stabilisierte oder überwachte Laserleistung / vergleichbare quantitative Reproduzierbarkeitsfunktion",2,0))</f>
        <v>0</v>
      </c>
      <c r="G37" s="27"/>
    </row>
    <row r="38" spans="1:7" ht="39.6" x14ac:dyDescent="0.4">
      <c r="A38" s="8">
        <v>28</v>
      </c>
      <c r="B38" s="8" t="s">
        <v>2</v>
      </c>
      <c r="C38" s="8" t="s">
        <v>66</v>
      </c>
      <c r="D38" s="9" t="s">
        <v>27</v>
      </c>
      <c r="E38" s="8" t="s">
        <v>28</v>
      </c>
      <c r="F38" s="10">
        <v>0</v>
      </c>
      <c r="G38" s="27"/>
    </row>
    <row r="39" spans="1:7" ht="15" customHeight="1" x14ac:dyDescent="0.4">
      <c r="A39" s="26"/>
      <c r="B39" s="26"/>
      <c r="C39" s="45" t="s">
        <v>67</v>
      </c>
      <c r="D39" s="46"/>
      <c r="E39" s="45"/>
      <c r="F39" s="47"/>
      <c r="G39" s="48"/>
    </row>
    <row r="40" spans="1:7" x14ac:dyDescent="0.4">
      <c r="A40" s="8">
        <v>29</v>
      </c>
      <c r="B40" s="8" t="s">
        <v>2</v>
      </c>
      <c r="C40" s="8" t="s">
        <v>68</v>
      </c>
      <c r="D40" s="9" t="s">
        <v>27</v>
      </c>
      <c r="E40" s="8" t="s">
        <v>28</v>
      </c>
      <c r="F40" s="10">
        <v>0</v>
      </c>
      <c r="G40" s="27"/>
    </row>
    <row r="41" spans="1:7" ht="66" x14ac:dyDescent="0.4">
      <c r="A41" s="8">
        <v>30</v>
      </c>
      <c r="B41" s="8" t="s">
        <v>2</v>
      </c>
      <c r="C41" s="8" t="s">
        <v>69</v>
      </c>
      <c r="D41" s="9" t="s">
        <v>27</v>
      </c>
      <c r="E41" s="8" t="s">
        <v>28</v>
      </c>
      <c r="F41" s="10">
        <v>0</v>
      </c>
      <c r="G41" s="27"/>
    </row>
    <row r="42" spans="1:7" ht="39.6" x14ac:dyDescent="0.4">
      <c r="A42" s="8">
        <v>31</v>
      </c>
      <c r="B42" s="8" t="s">
        <v>8</v>
      </c>
      <c r="C42" s="8" t="s">
        <v>70</v>
      </c>
      <c r="D42" s="9" t="s">
        <v>27</v>
      </c>
      <c r="E42" s="8" t="s">
        <v>71</v>
      </c>
      <c r="F42" s="10">
        <f>IF(D42="Mindestobjektivsatz erfüllt",0,IF(D42="zusätzliche hochwertige 3D-/Live-Cell-Optik",4,IF(D42="besonders breiter apochromatischer Satz für Übersicht, Live-Cell, 3D und hohe Auflösung",8,0)))</f>
        <v>0</v>
      </c>
      <c r="G42" s="27"/>
    </row>
    <row r="43" spans="1:7" ht="92.4" x14ac:dyDescent="0.4">
      <c r="A43" s="8">
        <v>32</v>
      </c>
      <c r="B43" s="8" t="s">
        <v>2</v>
      </c>
      <c r="C43" s="8" t="s">
        <v>72</v>
      </c>
      <c r="D43" s="9" t="s">
        <v>27</v>
      </c>
      <c r="E43" s="8" t="s">
        <v>28</v>
      </c>
      <c r="F43" s="10">
        <v>0</v>
      </c>
      <c r="G43" s="27"/>
    </row>
    <row r="44" spans="1:7" ht="52.8" x14ac:dyDescent="0.4">
      <c r="A44" s="8">
        <v>33</v>
      </c>
      <c r="B44" s="8" t="s">
        <v>8</v>
      </c>
      <c r="C44" s="8" t="s">
        <v>73</v>
      </c>
      <c r="D44" s="9" t="s">
        <v>27</v>
      </c>
      <c r="E44" s="8" t="s">
        <v>74</v>
      </c>
      <c r="F44" s="10">
        <f>IF(D44="Korrektur bis 1,00–1,19 mm",0,IF(D44="Korrektur bis 1,20–1,49 mm",2,IF(D44="Korrektur bis ≥1,50 mm",5,0)))</f>
        <v>0</v>
      </c>
      <c r="G44" s="27"/>
    </row>
    <row r="45" spans="1:7" ht="52.8" x14ac:dyDescent="0.4">
      <c r="A45" s="8">
        <v>34</v>
      </c>
      <c r="B45" s="8" t="s">
        <v>2</v>
      </c>
      <c r="C45" s="8" t="s">
        <v>75</v>
      </c>
      <c r="D45" s="9" t="s">
        <v>27</v>
      </c>
      <c r="E45" s="8" t="s">
        <v>28</v>
      </c>
      <c r="F45" s="10">
        <v>0</v>
      </c>
      <c r="G45" s="27"/>
    </row>
    <row r="46" spans="1:7" ht="92.4" x14ac:dyDescent="0.4">
      <c r="A46" s="8" t="s">
        <v>76</v>
      </c>
      <c r="B46" s="8" t="s">
        <v>2</v>
      </c>
      <c r="C46" s="8" t="s">
        <v>77</v>
      </c>
      <c r="D46" s="9" t="s">
        <v>27</v>
      </c>
      <c r="E46" s="8" t="s">
        <v>28</v>
      </c>
      <c r="F46" s="10"/>
      <c r="G46" s="27"/>
    </row>
    <row r="47" spans="1:7" ht="118.8" x14ac:dyDescent="0.4">
      <c r="A47" s="8" t="s">
        <v>78</v>
      </c>
      <c r="B47" s="8" t="s">
        <v>8</v>
      </c>
      <c r="C47" s="8" t="s">
        <v>79</v>
      </c>
      <c r="D47" s="9" t="s">
        <v>27</v>
      </c>
      <c r="E47" s="11" t="s">
        <v>80</v>
      </c>
      <c r="F47" s="10">
        <f>IF(D47="Mindestanforderung erfüllt",0,IF(D47="voll integrierte wissenschaftliche Monochromkamera für empfindliche Fluoreszenz-Zeitraffer einschließlich Mehrkanal-, Mehrpositions-/Multiwell-Aufnahmen und Nutzung der Fokusstabilisierung",4,IF(D47="zusätzlich schneller Low-Light-Workflow mit hardwaregestützter Synchronisation/Triggerung und nahtlosem Wechsel zwischen kamera- und konfokaler Aufnahme innerhalb derselben Steuerungssoftware",8,0)))</f>
        <v>0</v>
      </c>
      <c r="G47" s="27"/>
    </row>
    <row r="48" spans="1:7" ht="52.8" x14ac:dyDescent="0.4">
      <c r="A48" s="8">
        <v>35</v>
      </c>
      <c r="B48" s="8" t="s">
        <v>8</v>
      </c>
      <c r="C48" s="8" t="s">
        <v>81</v>
      </c>
      <c r="D48" s="9" t="s">
        <v>27</v>
      </c>
      <c r="E48" s="8" t="s">
        <v>82</v>
      </c>
      <c r="F48" s="10">
        <f>IF(D48="keine separate digitale Übersichtsbildgebung",0,IF(D48="digitale Übersicht/Dokumentation vorhanden",1,IF(D48="digitale Übersicht mit softwaregestützter Auswahl und Übernahme von Aufnahmebereichen in den konfokalen Workflow",2,0)))</f>
        <v>0</v>
      </c>
      <c r="G48" s="27"/>
    </row>
    <row r="49" spans="1:7" ht="39.6" x14ac:dyDescent="0.4">
      <c r="A49" s="8">
        <v>36</v>
      </c>
      <c r="B49" s="8" t="s">
        <v>2</v>
      </c>
      <c r="C49" s="8" t="s">
        <v>83</v>
      </c>
      <c r="D49" s="9" t="s">
        <v>27</v>
      </c>
      <c r="E49" s="8" t="s">
        <v>28</v>
      </c>
      <c r="F49" s="10">
        <v>0</v>
      </c>
      <c r="G49" s="27"/>
    </row>
    <row r="50" spans="1:7" ht="39.6" x14ac:dyDescent="0.4">
      <c r="A50" s="8">
        <v>37</v>
      </c>
      <c r="B50" s="8" t="s">
        <v>8</v>
      </c>
      <c r="C50" s="8" t="s">
        <v>84</v>
      </c>
      <c r="D50" s="9" t="s">
        <v>27</v>
      </c>
      <c r="E50" s="8" t="s">
        <v>85</v>
      </c>
      <c r="F50" s="10">
        <f>IF(D50="keine zusätzliche optische Automation",0,IF(D50="automatischer Korrekturring oder automatische Immersionszufuhr",2,IF(D50="beide Funktionen oder funktional gleichwertige Gesamtlösung",4,0)))</f>
        <v>0</v>
      </c>
      <c r="G50" s="27"/>
    </row>
    <row r="51" spans="1:7" ht="52.8" x14ac:dyDescent="0.4">
      <c r="A51" s="8">
        <v>38</v>
      </c>
      <c r="B51" s="8" t="s">
        <v>13</v>
      </c>
      <c r="C51" s="8" t="s">
        <v>86</v>
      </c>
      <c r="D51" s="9" t="s">
        <v>31</v>
      </c>
      <c r="E51" s="8" t="s">
        <v>14</v>
      </c>
      <c r="F51" s="10">
        <v>0</v>
      </c>
      <c r="G51" s="27"/>
    </row>
    <row r="52" spans="1:7" ht="15" customHeight="1" x14ac:dyDescent="0.4">
      <c r="A52" s="26"/>
      <c r="B52" s="26"/>
      <c r="C52" s="45" t="s">
        <v>87</v>
      </c>
      <c r="D52" s="46"/>
      <c r="E52" s="45"/>
      <c r="F52" s="47"/>
      <c r="G52" s="48"/>
    </row>
    <row r="53" spans="1:7" ht="39.6" x14ac:dyDescent="0.4">
      <c r="A53" s="8">
        <v>39</v>
      </c>
      <c r="B53" s="8" t="s">
        <v>2</v>
      </c>
      <c r="C53" s="8" t="s">
        <v>88</v>
      </c>
      <c r="D53" s="9" t="s">
        <v>27</v>
      </c>
      <c r="E53" s="8" t="s">
        <v>28</v>
      </c>
      <c r="F53" s="10">
        <v>0</v>
      </c>
      <c r="G53" s="27"/>
    </row>
    <row r="54" spans="1:7" ht="92.4" x14ac:dyDescent="0.4">
      <c r="A54" s="8">
        <v>40</v>
      </c>
      <c r="B54" s="8" t="s">
        <v>8</v>
      </c>
      <c r="C54" s="8" t="s">
        <v>89</v>
      </c>
      <c r="D54" s="9" t="s">
        <v>27</v>
      </c>
      <c r="E54" s="8" t="s">
        <v>90</v>
      </c>
      <c r="F54" s="10">
        <f>IF(D54="nur probennahe/geschlossene Kammer oder keine geeigneten Durchführungen",0,IF(D54="Durchführungen und ausreichender Bauraum vorhanden, jedoch eingeschränkte Zugänglichkeit",3,IF(D54="großzügige Inkubationslösung mit Durchführungen und freiem Zugang für Schläuche/Kabel bei voller Funktion",6,0)))</f>
        <v>0</v>
      </c>
      <c r="G54" s="27"/>
    </row>
    <row r="55" spans="1:7" ht="52.8" x14ac:dyDescent="0.4">
      <c r="A55" s="8" t="s">
        <v>91</v>
      </c>
      <c r="B55" s="8" t="s">
        <v>2</v>
      </c>
      <c r="C55" s="8" t="s">
        <v>92</v>
      </c>
      <c r="D55" s="9" t="s">
        <v>27</v>
      </c>
      <c r="E55" s="8" t="s">
        <v>28</v>
      </c>
      <c r="F55" s="10"/>
      <c r="G55" s="27"/>
    </row>
    <row r="56" spans="1:7" ht="39.6" x14ac:dyDescent="0.4">
      <c r="A56" s="8">
        <v>41</v>
      </c>
      <c r="B56" s="8" t="s">
        <v>2</v>
      </c>
      <c r="C56" s="8" t="s">
        <v>93</v>
      </c>
      <c r="D56" s="9" t="s">
        <v>27</v>
      </c>
      <c r="E56" s="8" t="s">
        <v>28</v>
      </c>
      <c r="F56" s="10">
        <v>0</v>
      </c>
      <c r="G56" s="27"/>
    </row>
    <row r="57" spans="1:7" ht="39.6" x14ac:dyDescent="0.4">
      <c r="A57" s="8">
        <v>42</v>
      </c>
      <c r="B57" s="8" t="s">
        <v>2</v>
      </c>
      <c r="C57" s="8" t="s">
        <v>94</v>
      </c>
      <c r="D57" s="9" t="s">
        <v>27</v>
      </c>
      <c r="E57" s="8" t="s">
        <v>28</v>
      </c>
      <c r="F57" s="10">
        <v>0</v>
      </c>
      <c r="G57" s="27"/>
    </row>
    <row r="58" spans="1:7" ht="52.8" x14ac:dyDescent="0.4">
      <c r="A58" s="8">
        <v>43</v>
      </c>
      <c r="B58" s="8" t="s">
        <v>2</v>
      </c>
      <c r="C58" s="8" t="s">
        <v>95</v>
      </c>
      <c r="D58" s="9" t="s">
        <v>27</v>
      </c>
      <c r="E58" s="8" t="s">
        <v>28</v>
      </c>
      <c r="F58" s="10">
        <v>0</v>
      </c>
      <c r="G58" s="27"/>
    </row>
    <row r="59" spans="1:7" ht="15" customHeight="1" x14ac:dyDescent="0.4">
      <c r="A59" s="26"/>
      <c r="B59" s="26"/>
      <c r="C59" s="45" t="s">
        <v>96</v>
      </c>
      <c r="D59" s="46"/>
      <c r="E59" s="45"/>
      <c r="F59" s="47"/>
      <c r="G59" s="48"/>
    </row>
    <row r="60" spans="1:7" ht="52.8" x14ac:dyDescent="0.4">
      <c r="A60" s="8">
        <v>44</v>
      </c>
      <c r="B60" s="8" t="s">
        <v>2</v>
      </c>
      <c r="C60" s="8" t="s">
        <v>97</v>
      </c>
      <c r="D60" s="9" t="s">
        <v>27</v>
      </c>
      <c r="E60" s="8" t="s">
        <v>28</v>
      </c>
      <c r="F60" s="10">
        <v>0</v>
      </c>
      <c r="G60" s="27"/>
    </row>
    <row r="61" spans="1:7" ht="39.6" x14ac:dyDescent="0.4">
      <c r="A61" s="8">
        <v>45</v>
      </c>
      <c r="B61" s="8" t="s">
        <v>2</v>
      </c>
      <c r="C61" s="8" t="s">
        <v>98</v>
      </c>
      <c r="D61" s="9" t="s">
        <v>27</v>
      </c>
      <c r="E61" s="8" t="s">
        <v>28</v>
      </c>
      <c r="F61" s="10">
        <v>0</v>
      </c>
      <c r="G61" s="27"/>
    </row>
    <row r="62" spans="1:7" ht="52.8" x14ac:dyDescent="0.4">
      <c r="A62" s="8">
        <v>46</v>
      </c>
      <c r="B62" s="8" t="s">
        <v>2</v>
      </c>
      <c r="C62" s="8" t="s">
        <v>99</v>
      </c>
      <c r="D62" s="9" t="s">
        <v>27</v>
      </c>
      <c r="E62" s="8" t="s">
        <v>28</v>
      </c>
      <c r="F62" s="10">
        <v>0</v>
      </c>
      <c r="G62" s="27"/>
    </row>
    <row r="63" spans="1:7" ht="39.6" x14ac:dyDescent="0.4">
      <c r="A63" s="8">
        <v>47</v>
      </c>
      <c r="B63" s="8" t="s">
        <v>2</v>
      </c>
      <c r="C63" s="8" t="s">
        <v>100</v>
      </c>
      <c r="D63" s="9" t="s">
        <v>27</v>
      </c>
      <c r="E63" s="8" t="s">
        <v>28</v>
      </c>
      <c r="F63" s="10">
        <v>0</v>
      </c>
      <c r="G63" s="27"/>
    </row>
    <row r="64" spans="1:7" ht="52.8" x14ac:dyDescent="0.4">
      <c r="A64" s="8">
        <v>48</v>
      </c>
      <c r="B64" s="8" t="s">
        <v>8</v>
      </c>
      <c r="C64" s="8" t="s">
        <v>101</v>
      </c>
      <c r="D64" s="9" t="s">
        <v>27</v>
      </c>
      <c r="E64" s="8" t="s">
        <v>102</v>
      </c>
      <c r="F64" s="10">
        <f>IF(D64="keine KI-/ML-Funktion enthalten",0,IF(D64="eine nutzbare KI-/ML-Funktion, z. B. Denoising, Segmentierung oder Aufnahmeassistenz",1,IF(D64="mindestens zwei funktional unterschiedliche KI-/ML-Funktionen oder Erstellung/Anpassung eigener Modelle",2,0)))</f>
        <v>0</v>
      </c>
      <c r="G64" s="27"/>
    </row>
    <row r="65" spans="1:7" ht="52.8" x14ac:dyDescent="0.4">
      <c r="A65" s="8">
        <v>49</v>
      </c>
      <c r="B65" s="8" t="s">
        <v>2</v>
      </c>
      <c r="C65" s="8" t="s">
        <v>103</v>
      </c>
      <c r="D65" s="9" t="s">
        <v>27</v>
      </c>
      <c r="E65" s="8" t="s">
        <v>28</v>
      </c>
      <c r="F65" s="10">
        <v>0</v>
      </c>
      <c r="G65" s="27"/>
    </row>
    <row r="66" spans="1:7" ht="105.6" x14ac:dyDescent="0.4">
      <c r="A66" s="8">
        <v>50</v>
      </c>
      <c r="B66" s="8" t="s">
        <v>2</v>
      </c>
      <c r="C66" s="8" t="s">
        <v>104</v>
      </c>
      <c r="D66" s="9" t="s">
        <v>27</v>
      </c>
      <c r="E66" s="8" t="s">
        <v>28</v>
      </c>
      <c r="F66" s="10">
        <v>0</v>
      </c>
      <c r="G66" s="27"/>
    </row>
    <row r="67" spans="1:7" ht="39.6" x14ac:dyDescent="0.4">
      <c r="A67" s="8">
        <v>51</v>
      </c>
      <c r="B67" s="8" t="s">
        <v>8</v>
      </c>
      <c r="C67" s="8" t="s">
        <v>105</v>
      </c>
      <c r="D67" s="9" t="s">
        <v>27</v>
      </c>
      <c r="E67" s="8" t="s">
        <v>106</v>
      </c>
      <c r="F67" s="10">
        <f>IF(D67="Mindestanforderung erfüllt",0,IF(D67="erweiterte Ausstattung",2,IF(D67="hochleistungsfähige Ausstattung",4,0)))</f>
        <v>0</v>
      </c>
      <c r="G67" s="27"/>
    </row>
    <row r="68" spans="1:7" ht="39.6" x14ac:dyDescent="0.4">
      <c r="A68" s="8">
        <v>52</v>
      </c>
      <c r="B68" s="8" t="s">
        <v>8</v>
      </c>
      <c r="C68" s="8" t="s">
        <v>107</v>
      </c>
      <c r="D68" s="9" t="s">
        <v>27</v>
      </c>
      <c r="E68" s="8" t="s">
        <v>108</v>
      </c>
      <c r="F68" s="10">
        <f>IF(D68="manuelle Prüfung / Standardwartung",0,IF(D68="integrierter oder automatisierter Performance-/Kalibrierungscheck",2,0))</f>
        <v>0</v>
      </c>
      <c r="G68" s="27"/>
    </row>
    <row r="69" spans="1:7" ht="39.6" x14ac:dyDescent="0.4">
      <c r="A69" s="8">
        <v>53</v>
      </c>
      <c r="B69" s="8" t="s">
        <v>13</v>
      </c>
      <c r="C69" s="8" t="s">
        <v>109</v>
      </c>
      <c r="D69" s="9" t="s">
        <v>31</v>
      </c>
      <c r="E69" s="8" t="s">
        <v>14</v>
      </c>
      <c r="F69" s="10">
        <v>0</v>
      </c>
      <c r="G69" s="27"/>
    </row>
    <row r="70" spans="1:7" ht="15" customHeight="1" x14ac:dyDescent="0.4">
      <c r="A70" s="26"/>
      <c r="B70" s="26"/>
      <c r="C70" s="45" t="s">
        <v>110</v>
      </c>
      <c r="D70" s="46"/>
      <c r="E70" s="45"/>
      <c r="F70" s="47"/>
      <c r="G70" s="48"/>
    </row>
    <row r="71" spans="1:7" ht="39.6" x14ac:dyDescent="0.4">
      <c r="A71" s="8">
        <v>54</v>
      </c>
      <c r="B71" s="8" t="s">
        <v>2</v>
      </c>
      <c r="C71" s="8" t="s">
        <v>111</v>
      </c>
      <c r="D71" s="9" t="s">
        <v>27</v>
      </c>
      <c r="E71" s="8" t="s">
        <v>28</v>
      </c>
      <c r="F71" s="10">
        <v>0</v>
      </c>
      <c r="G71" s="27"/>
    </row>
    <row r="72" spans="1:7" ht="66" x14ac:dyDescent="0.4">
      <c r="A72" s="8">
        <v>55</v>
      </c>
      <c r="B72" s="8" t="s">
        <v>2</v>
      </c>
      <c r="C72" s="8" t="s">
        <v>112</v>
      </c>
      <c r="D72" s="9" t="s">
        <v>27</v>
      </c>
      <c r="E72" s="8" t="s">
        <v>28</v>
      </c>
      <c r="F72" s="10">
        <v>0</v>
      </c>
      <c r="G72" s="27"/>
    </row>
    <row r="73" spans="1:7" ht="26.4" x14ac:dyDescent="0.4">
      <c r="A73" s="8">
        <v>56</v>
      </c>
      <c r="B73" s="28" t="s">
        <v>13</v>
      </c>
      <c r="C73" s="28" t="s">
        <v>113</v>
      </c>
      <c r="D73" s="29" t="s">
        <v>31</v>
      </c>
      <c r="E73" s="28" t="s">
        <v>14</v>
      </c>
      <c r="F73" s="30">
        <v>0</v>
      </c>
      <c r="G73" s="31"/>
    </row>
    <row r="75" spans="1:7" x14ac:dyDescent="0.4">
      <c r="A75" s="49" t="s">
        <v>114</v>
      </c>
      <c r="B75" s="49"/>
      <c r="C75" s="49"/>
      <c r="D75" s="49"/>
      <c r="E75" s="49"/>
      <c r="F75" s="32">
        <f>SUM(F8:F73)</f>
        <v>0</v>
      </c>
      <c r="G75" s="32" t="s">
        <v>115</v>
      </c>
    </row>
    <row r="76" spans="1:7" x14ac:dyDescent="0.4">
      <c r="A76" s="38" t="s">
        <v>116</v>
      </c>
      <c r="B76" s="38"/>
      <c r="C76" s="38"/>
      <c r="D76" s="38"/>
      <c r="E76" s="38"/>
      <c r="F76" s="39" t="str">
        <f>IF(COUNTIFS(B8:B73,"A",D8:D73,"nein")&gt;0,"nicht erfüllt",IF(COUNTIFS(B8:B73,"A",D8:D73,"Bitte auswählen")&gt;0,"noch unvollständig","erfüllt"))</f>
        <v>noch unvollständig</v>
      </c>
      <c r="G76" s="39"/>
    </row>
    <row r="78" spans="1:7" ht="27.9" customHeight="1" x14ac:dyDescent="0.4">
      <c r="A78" s="40" t="s">
        <v>117</v>
      </c>
      <c r="B78" s="40"/>
      <c r="C78" s="40"/>
      <c r="D78" s="41">
        <v>652803.83999999997</v>
      </c>
      <c r="E78" s="42"/>
      <c r="F78" s="42"/>
      <c r="G78" s="42"/>
    </row>
    <row r="79" spans="1:7" ht="27.9" customHeight="1" x14ac:dyDescent="0.4">
      <c r="A79" s="43" t="s">
        <v>118</v>
      </c>
      <c r="B79" s="43"/>
      <c r="C79" s="43"/>
      <c r="D79" s="44" t="s">
        <v>6</v>
      </c>
      <c r="E79" s="44"/>
      <c r="F79" s="44"/>
      <c r="G79" s="44"/>
    </row>
    <row r="80" spans="1:7" ht="27.9" customHeight="1" x14ac:dyDescent="0.4">
      <c r="A80" s="33" t="s">
        <v>119</v>
      </c>
      <c r="B80" s="33"/>
      <c r="C80" s="33"/>
      <c r="D80" s="34" t="s">
        <v>120</v>
      </c>
      <c r="E80" s="34"/>
      <c r="F80" s="34"/>
      <c r="G80" s="34"/>
    </row>
    <row r="81" spans="1:7" ht="27.9" customHeight="1" x14ac:dyDescent="0.4">
      <c r="A81" s="35" t="s">
        <v>121</v>
      </c>
      <c r="B81" s="35"/>
      <c r="C81" s="35"/>
      <c r="D81" s="36" t="s">
        <v>122</v>
      </c>
      <c r="E81" s="36"/>
      <c r="F81" s="36"/>
      <c r="G81" s="36"/>
    </row>
    <row r="82" spans="1:7" x14ac:dyDescent="0.4">
      <c r="A82" s="12"/>
      <c r="B82" s="12"/>
      <c r="C82" s="12"/>
      <c r="D82" s="12"/>
      <c r="E82" s="12"/>
      <c r="F82" s="12"/>
      <c r="G82" s="12"/>
    </row>
    <row r="83" spans="1:7" x14ac:dyDescent="0.4">
      <c r="A83" s="37" t="s">
        <v>123</v>
      </c>
      <c r="B83" s="37"/>
      <c r="C83" s="37"/>
      <c r="D83" s="37"/>
      <c r="E83" s="37"/>
      <c r="F83" s="37"/>
      <c r="G83" s="37"/>
    </row>
    <row r="84" spans="1:7" x14ac:dyDescent="0.4">
      <c r="A84" s="37"/>
      <c r="B84" s="37"/>
      <c r="C84" s="37"/>
      <c r="D84" s="37"/>
      <c r="E84" s="37"/>
      <c r="F84" s="37"/>
      <c r="G84" s="37"/>
    </row>
    <row r="85" spans="1:7" x14ac:dyDescent="0.4">
      <c r="A85" s="37"/>
      <c r="B85" s="37"/>
      <c r="C85" s="37"/>
      <c r="D85" s="37"/>
      <c r="E85" s="37"/>
      <c r="F85" s="37"/>
      <c r="G85" s="37"/>
    </row>
    <row r="86" spans="1:7" x14ac:dyDescent="0.4">
      <c r="A86" s="37"/>
      <c r="B86" s="37"/>
      <c r="C86" s="37"/>
      <c r="D86" s="37"/>
      <c r="E86" s="37"/>
      <c r="F86" s="37"/>
      <c r="G86" s="37"/>
    </row>
  </sheetData>
  <mergeCells count="21">
    <mergeCell ref="A1:F1"/>
    <mergeCell ref="A2:G2"/>
    <mergeCell ref="F3:G5"/>
    <mergeCell ref="C8:G8"/>
    <mergeCell ref="C18:G18"/>
    <mergeCell ref="C39:G39"/>
    <mergeCell ref="C52:G52"/>
    <mergeCell ref="C59:G59"/>
    <mergeCell ref="C70:G70"/>
    <mergeCell ref="A75:E75"/>
    <mergeCell ref="A76:E76"/>
    <mergeCell ref="F76:G76"/>
    <mergeCell ref="A78:C78"/>
    <mergeCell ref="D78:G78"/>
    <mergeCell ref="A79:C79"/>
    <mergeCell ref="D79:G79"/>
    <mergeCell ref="A80:C80"/>
    <mergeCell ref="D80:G80"/>
    <mergeCell ref="A81:C81"/>
    <mergeCell ref="D81:G81"/>
    <mergeCell ref="A83:G86"/>
  </mergeCells>
  <conditionalFormatting sqref="F76:G76">
    <cfRule type="expression" dxfId="3" priority="2">
      <formula>F76="nicht erfüllt"</formula>
    </cfRule>
    <cfRule type="expression" dxfId="2" priority="3">
      <formula>F76="erfüllt"</formula>
    </cfRule>
  </conditionalFormatting>
  <conditionalFormatting sqref="F8:F73">
    <cfRule type="dataBar" priority="133">
      <dataBar>
        <cfvo type="min"/>
        <cfvo type="max"/>
        <color rgb="FF5B9BD5"/>
      </dataBar>
    </cfRule>
    <cfRule type="dataBar" priority="134">
      <dataBar>
        <cfvo type="min"/>
        <cfvo type="max"/>
        <color rgb="FF5B9BD5"/>
      </dataBar>
    </cfRule>
    <cfRule type="dataBar" priority="135">
      <dataBar>
        <cfvo type="min"/>
        <cfvo type="max"/>
        <color rgb="FF5B9BD5"/>
      </dataBar>
    </cfRule>
    <cfRule type="dataBar" priority="136">
      <dataBar>
        <cfvo type="min"/>
        <cfvo type="max"/>
        <color rgb="FF5B9BD5"/>
      </dataBar>
      <extLst>
        <ext xmlns:x14="http://schemas.microsoft.com/office/spreadsheetml/2009/9/main" uri="{B025F937-C7B1-47D3-B67F-A62EFF666E3E}">
          <x14:id>{6464EFE0-7EBE-A57A-18BD-1BF346A4FD7F}</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464EFE0-7EBE-A57A-18BD-1BF346A4FD7F}">
            <x14:dataBar>
              <x14:cfvo type="min"/>
              <x14:cfvo type="max"/>
              <x14:negativeFillColor auto="1"/>
              <x14:axisColor auto="1"/>
            </x14:dataBar>
          </x14:cfRule>
          <xm:sqref>F8:F73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0"/>
  <sheetViews>
    <sheetView zoomScaleNormal="100" zoomScaleSheetLayoutView="100" workbookViewId="0"/>
  </sheetViews>
  <sheetFormatPr baseColWidth="10" defaultColWidth="8.88671875" defaultRowHeight="16.8" x14ac:dyDescent="0.4"/>
  <cols>
    <col min="1" max="1" width="18.44140625" style="2" customWidth="1"/>
    <col min="2" max="2" width="13.33203125" style="2" customWidth="1"/>
    <col min="3" max="3" width="19.88671875" style="2" customWidth="1"/>
    <col min="4" max="4" width="14.33203125" style="2" customWidth="1"/>
    <col min="5" max="5" width="20.33203125" style="2" customWidth="1"/>
    <col min="6" max="6" width="11.33203125" style="2" customWidth="1"/>
    <col min="7" max="7" width="19.33203125" style="2" customWidth="1"/>
    <col min="8" max="36" width="28" style="2" customWidth="1"/>
    <col min="37" max="37" width="50" style="2" customWidth="1"/>
    <col min="38" max="16384" width="8.88671875" style="2"/>
  </cols>
  <sheetData>
    <row r="1" spans="1:37" x14ac:dyDescent="0.4">
      <c r="A1" s="13" t="s">
        <v>124</v>
      </c>
      <c r="B1" s="13"/>
      <c r="C1" s="13" t="s">
        <v>125</v>
      </c>
      <c r="D1" s="13"/>
      <c r="E1" s="13" t="s">
        <v>126</v>
      </c>
      <c r="F1" s="13"/>
      <c r="G1" s="13" t="s">
        <v>127</v>
      </c>
      <c r="H1" s="13"/>
      <c r="I1" s="13" t="s">
        <v>128</v>
      </c>
      <c r="J1" s="13"/>
      <c r="K1" s="13" t="s">
        <v>129</v>
      </c>
      <c r="L1" s="13"/>
      <c r="M1" s="13" t="s">
        <v>130</v>
      </c>
      <c r="N1" s="13"/>
      <c r="O1" s="13" t="s">
        <v>131</v>
      </c>
      <c r="P1" s="13"/>
      <c r="Q1" s="13" t="s">
        <v>132</v>
      </c>
      <c r="R1" s="13"/>
      <c r="S1" s="13" t="s">
        <v>133</v>
      </c>
      <c r="T1" s="13"/>
      <c r="U1" s="13" t="s">
        <v>134</v>
      </c>
      <c r="V1" s="13"/>
      <c r="W1" s="13" t="s">
        <v>135</v>
      </c>
      <c r="X1" s="13"/>
      <c r="Y1" s="13" t="s">
        <v>136</v>
      </c>
      <c r="Z1" s="13"/>
      <c r="AA1" s="13" t="s">
        <v>137</v>
      </c>
      <c r="AB1" s="13"/>
      <c r="AC1" s="13" t="s">
        <v>138</v>
      </c>
      <c r="AD1" s="13"/>
      <c r="AE1" s="13" t="s">
        <v>139</v>
      </c>
      <c r="AF1" s="13"/>
      <c r="AG1" s="13" t="s">
        <v>140</v>
      </c>
      <c r="AH1" s="13"/>
      <c r="AI1" s="13" t="s">
        <v>141</v>
      </c>
      <c r="AJ1" s="13"/>
      <c r="AK1" s="14" t="s">
        <v>142</v>
      </c>
    </row>
    <row r="2" spans="1:37" x14ac:dyDescent="0.4">
      <c r="A2" s="15" t="s">
        <v>27</v>
      </c>
      <c r="B2" s="15"/>
      <c r="C2" s="15" t="s">
        <v>27</v>
      </c>
      <c r="D2" s="15"/>
      <c r="E2" s="15" t="s">
        <v>27</v>
      </c>
      <c r="F2" s="15"/>
      <c r="G2" s="15" t="s">
        <v>27</v>
      </c>
      <c r="H2" s="15"/>
      <c r="I2" s="15" t="s">
        <v>27</v>
      </c>
      <c r="J2" s="15"/>
      <c r="K2" s="15" t="s">
        <v>27</v>
      </c>
      <c r="L2" s="15"/>
      <c r="M2" s="15" t="s">
        <v>27</v>
      </c>
      <c r="N2" s="15"/>
      <c r="O2" s="15" t="s">
        <v>27</v>
      </c>
      <c r="P2" s="15"/>
      <c r="Q2" s="15" t="s">
        <v>27</v>
      </c>
      <c r="R2" s="15"/>
      <c r="S2" s="15" t="s">
        <v>27</v>
      </c>
      <c r="T2" s="15"/>
      <c r="U2" s="15" t="s">
        <v>27</v>
      </c>
      <c r="V2" s="15"/>
      <c r="W2" s="15" t="s">
        <v>27</v>
      </c>
      <c r="X2" s="15"/>
      <c r="Y2" s="15" t="s">
        <v>27</v>
      </c>
      <c r="Z2" s="15"/>
      <c r="AA2" s="15" t="s">
        <v>27</v>
      </c>
      <c r="AB2" s="15"/>
      <c r="AC2" s="15" t="s">
        <v>27</v>
      </c>
      <c r="AD2" s="15"/>
      <c r="AE2" s="15" t="s">
        <v>27</v>
      </c>
      <c r="AF2" s="15"/>
      <c r="AG2" s="15" t="s">
        <v>27</v>
      </c>
      <c r="AH2" s="15"/>
      <c r="AI2" s="15" t="s">
        <v>27</v>
      </c>
      <c r="AJ2" s="15"/>
      <c r="AK2" s="16" t="s">
        <v>27</v>
      </c>
    </row>
    <row r="3" spans="1:37" x14ac:dyDescent="0.4">
      <c r="A3" s="15" t="s">
        <v>28</v>
      </c>
      <c r="B3" s="15"/>
      <c r="C3" s="15" t="s">
        <v>143</v>
      </c>
      <c r="D3" s="15"/>
      <c r="E3" s="15" t="s">
        <v>144</v>
      </c>
      <c r="F3" s="15"/>
      <c r="G3" s="15" t="s">
        <v>145</v>
      </c>
      <c r="H3" s="15"/>
      <c r="I3" s="15" t="s">
        <v>146</v>
      </c>
      <c r="J3" s="15"/>
      <c r="K3" s="15" t="s">
        <v>147</v>
      </c>
      <c r="L3" s="15"/>
      <c r="M3" s="15" t="s">
        <v>148</v>
      </c>
      <c r="N3" s="15"/>
      <c r="O3" s="15" t="s">
        <v>149</v>
      </c>
      <c r="P3" s="15"/>
      <c r="Q3" s="15" t="s">
        <v>150</v>
      </c>
      <c r="R3" s="15"/>
      <c r="S3" s="15" t="s">
        <v>151</v>
      </c>
      <c r="T3" s="15"/>
      <c r="U3" s="15" t="s">
        <v>149</v>
      </c>
      <c r="V3" s="15"/>
      <c r="W3" s="15" t="s">
        <v>152</v>
      </c>
      <c r="X3" s="15"/>
      <c r="Y3" s="15" t="s">
        <v>153</v>
      </c>
      <c r="Z3" s="15"/>
      <c r="AA3" s="15" t="s">
        <v>154</v>
      </c>
      <c r="AB3" s="15"/>
      <c r="AC3" s="15" t="s">
        <v>155</v>
      </c>
      <c r="AD3" s="15"/>
      <c r="AE3" s="15" t="s">
        <v>156</v>
      </c>
      <c r="AF3" s="15"/>
      <c r="AG3" s="15" t="s">
        <v>157</v>
      </c>
      <c r="AH3" s="15"/>
      <c r="AI3" s="15" t="s">
        <v>158</v>
      </c>
      <c r="AJ3" s="15"/>
      <c r="AK3" s="16" t="s">
        <v>149</v>
      </c>
    </row>
    <row r="4" spans="1:37" ht="67.2" x14ac:dyDescent="0.4">
      <c r="A4" s="15" t="s">
        <v>159</v>
      </c>
      <c r="B4" s="15"/>
      <c r="C4" s="15" t="s">
        <v>160</v>
      </c>
      <c r="D4" s="15"/>
      <c r="E4" s="15" t="s">
        <v>161</v>
      </c>
      <c r="F4" s="15"/>
      <c r="G4" s="15" t="s">
        <v>162</v>
      </c>
      <c r="H4" s="15"/>
      <c r="I4" s="15" t="s">
        <v>163</v>
      </c>
      <c r="J4" s="15"/>
      <c r="K4" s="15" t="s">
        <v>164</v>
      </c>
      <c r="L4" s="15"/>
      <c r="M4" s="15" t="s">
        <v>165</v>
      </c>
      <c r="N4" s="15"/>
      <c r="O4" s="15" t="s">
        <v>166</v>
      </c>
      <c r="P4" s="15"/>
      <c r="Q4" s="15" t="s">
        <v>167</v>
      </c>
      <c r="R4" s="15"/>
      <c r="S4" s="15" t="s">
        <v>168</v>
      </c>
      <c r="T4" s="15"/>
      <c r="U4" s="15" t="s">
        <v>169</v>
      </c>
      <c r="V4" s="15"/>
      <c r="W4" s="15" t="s">
        <v>170</v>
      </c>
      <c r="X4" s="15"/>
      <c r="Y4" s="15" t="s">
        <v>171</v>
      </c>
      <c r="Z4" s="15"/>
      <c r="AA4" s="15" t="s">
        <v>172</v>
      </c>
      <c r="AB4" s="15"/>
      <c r="AC4" s="15" t="s">
        <v>173</v>
      </c>
      <c r="AD4" s="15"/>
      <c r="AE4" s="15" t="s">
        <v>174</v>
      </c>
      <c r="AF4" s="15"/>
      <c r="AG4" s="15" t="s">
        <v>175</v>
      </c>
      <c r="AH4" s="15"/>
      <c r="AI4" s="15" t="s">
        <v>176</v>
      </c>
      <c r="AJ4" s="15"/>
      <c r="AK4" s="16" t="s">
        <v>177</v>
      </c>
    </row>
    <row r="5" spans="1:37" ht="67.2" x14ac:dyDescent="0.4">
      <c r="A5" s="15"/>
      <c r="B5" s="15"/>
      <c r="C5" s="15" t="s">
        <v>178</v>
      </c>
      <c r="D5" s="15"/>
      <c r="E5" s="15" t="s">
        <v>179</v>
      </c>
      <c r="F5" s="15"/>
      <c r="G5" s="15" t="s">
        <v>180</v>
      </c>
      <c r="H5" s="15"/>
      <c r="I5" s="15" t="s">
        <v>181</v>
      </c>
      <c r="J5" s="15"/>
      <c r="K5" s="15" t="s">
        <v>182</v>
      </c>
      <c r="L5" s="15"/>
      <c r="M5" s="15" t="s">
        <v>183</v>
      </c>
      <c r="N5" s="15"/>
      <c r="O5" s="15" t="s">
        <v>184</v>
      </c>
      <c r="P5" s="15"/>
      <c r="Q5" s="15" t="s">
        <v>185</v>
      </c>
      <c r="R5" s="15"/>
      <c r="S5" s="15" t="s">
        <v>186</v>
      </c>
      <c r="T5" s="15"/>
      <c r="U5" s="15" t="s">
        <v>187</v>
      </c>
      <c r="V5" s="15"/>
      <c r="W5" s="15" t="s">
        <v>188</v>
      </c>
      <c r="X5" s="15"/>
      <c r="Y5" s="15" t="s">
        <v>189</v>
      </c>
      <c r="Z5" s="15"/>
      <c r="AA5" s="15" t="s">
        <v>190</v>
      </c>
      <c r="AB5" s="15"/>
      <c r="AC5" s="15"/>
      <c r="AD5" s="15"/>
      <c r="AE5" s="15"/>
      <c r="AF5" s="15"/>
      <c r="AG5" s="15" t="s">
        <v>191</v>
      </c>
      <c r="AH5" s="15"/>
      <c r="AI5" s="15" t="s">
        <v>192</v>
      </c>
      <c r="AJ5" s="15"/>
      <c r="AK5" s="16" t="s">
        <v>193</v>
      </c>
    </row>
    <row r="6" spans="1:37" x14ac:dyDescent="0.4">
      <c r="A6" s="15"/>
      <c r="B6" s="15"/>
      <c r="C6" s="15"/>
      <c r="D6" s="15"/>
      <c r="E6" s="15" t="s">
        <v>194</v>
      </c>
      <c r="F6" s="15"/>
      <c r="G6" s="15"/>
      <c r="H6" s="15"/>
      <c r="I6" s="15"/>
      <c r="J6" s="15"/>
      <c r="K6" s="15"/>
      <c r="L6" s="15"/>
      <c r="M6" s="15" t="s">
        <v>195</v>
      </c>
      <c r="N6" s="15"/>
      <c r="O6" s="15"/>
      <c r="P6" s="15"/>
      <c r="Q6" s="15"/>
      <c r="R6" s="15"/>
      <c r="S6" s="15"/>
      <c r="T6" s="15"/>
      <c r="U6" s="15"/>
      <c r="V6" s="15"/>
      <c r="W6" s="15"/>
      <c r="X6" s="15"/>
      <c r="Y6" s="15"/>
      <c r="Z6" s="15"/>
      <c r="AA6" s="15"/>
      <c r="AB6" s="15"/>
      <c r="AC6" s="15"/>
      <c r="AD6" s="15"/>
      <c r="AE6" s="15"/>
      <c r="AF6" s="15"/>
      <c r="AG6" s="15"/>
      <c r="AH6" s="15"/>
      <c r="AI6" s="15"/>
      <c r="AJ6" s="15"/>
    </row>
    <row r="7" spans="1:37" x14ac:dyDescent="0.4">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row>
    <row r="8" spans="1:37" x14ac:dyDescent="0.4">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row>
    <row r="9" spans="1:37" x14ac:dyDescent="0.4">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7" x14ac:dyDescent="0.4">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row>
    <row r="11" spans="1:37" x14ac:dyDescent="0.4">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row>
    <row r="12" spans="1:37" x14ac:dyDescent="0.4">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row>
    <row r="13" spans="1:37" x14ac:dyDescent="0.4">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row>
    <row r="14" spans="1:37" x14ac:dyDescent="0.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row>
    <row r="15" spans="1:37" x14ac:dyDescent="0.4">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7" x14ac:dyDescent="0.4">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row>
    <row r="17" spans="1:36" x14ac:dyDescent="0.4">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row>
    <row r="18" spans="1:36" x14ac:dyDescent="0.4">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row>
    <row r="19" spans="1:36" x14ac:dyDescent="0.4">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row>
    <row r="20" spans="1:36" x14ac:dyDescent="0.4">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2"/>
  <sheetViews>
    <sheetView zoomScaleNormal="100" zoomScaleSheetLayoutView="100" workbookViewId="0"/>
  </sheetViews>
  <sheetFormatPr baseColWidth="10" defaultColWidth="8.88671875" defaultRowHeight="16.8" x14ac:dyDescent="0.4"/>
  <cols>
    <col min="1" max="1" width="31" style="2" customWidth="1"/>
    <col min="2" max="3" width="12" style="2" customWidth="1"/>
    <col min="4" max="8" width="34" style="2" customWidth="1"/>
    <col min="9" max="16384" width="8.88671875" style="2"/>
  </cols>
  <sheetData>
    <row r="1" spans="1:8" ht="20.399999999999999" x14ac:dyDescent="0.45">
      <c r="A1" s="53" t="s">
        <v>196</v>
      </c>
      <c r="B1" s="53"/>
      <c r="C1" s="53"/>
      <c r="D1" s="53"/>
      <c r="E1" s="53"/>
      <c r="F1" s="53"/>
      <c r="G1" s="53"/>
      <c r="H1" s="53"/>
    </row>
    <row r="3" spans="1:8" ht="14.4" customHeight="1" x14ac:dyDescent="0.4">
      <c r="A3" s="17" t="s">
        <v>197</v>
      </c>
      <c r="B3" s="17" t="s">
        <v>198</v>
      </c>
      <c r="C3" s="17" t="s">
        <v>199</v>
      </c>
      <c r="D3" s="17" t="s">
        <v>200</v>
      </c>
      <c r="E3" s="17" t="s">
        <v>201</v>
      </c>
      <c r="F3" s="17" t="s">
        <v>202</v>
      </c>
      <c r="G3" s="17" t="s">
        <v>203</v>
      </c>
      <c r="H3" s="17" t="s">
        <v>204</v>
      </c>
    </row>
    <row r="4" spans="1:8" ht="21.6" customHeight="1" x14ac:dyDescent="0.4">
      <c r="A4" s="8" t="s">
        <v>205</v>
      </c>
      <c r="B4" s="8">
        <v>12</v>
      </c>
      <c r="C4" s="8" t="s">
        <v>206</v>
      </c>
      <c r="D4" s="8" t="s">
        <v>207</v>
      </c>
      <c r="E4" s="8" t="s">
        <v>208</v>
      </c>
      <c r="F4" s="8" t="s">
        <v>209</v>
      </c>
      <c r="G4" s="8" t="s">
        <v>210</v>
      </c>
      <c r="H4" s="8" t="s">
        <v>211</v>
      </c>
    </row>
    <row r="5" spans="1:8" ht="21.6" customHeight="1" x14ac:dyDescent="0.4">
      <c r="A5" s="8" t="s">
        <v>212</v>
      </c>
      <c r="B5" s="8">
        <v>8</v>
      </c>
      <c r="C5" s="8" t="s">
        <v>213</v>
      </c>
      <c r="D5" s="8" t="s">
        <v>214</v>
      </c>
      <c r="E5" s="8" t="s">
        <v>215</v>
      </c>
      <c r="F5" s="8" t="s">
        <v>216</v>
      </c>
      <c r="G5" s="8" t="s">
        <v>217</v>
      </c>
      <c r="H5" s="8" t="s">
        <v>218</v>
      </c>
    </row>
    <row r="6" spans="1:8" ht="21.6" customHeight="1" x14ac:dyDescent="0.4">
      <c r="A6" s="8" t="s">
        <v>219</v>
      </c>
      <c r="B6" s="8">
        <v>8</v>
      </c>
      <c r="C6" s="8" t="s">
        <v>213</v>
      </c>
      <c r="D6" s="8" t="s">
        <v>220</v>
      </c>
      <c r="E6" s="8" t="s">
        <v>221</v>
      </c>
      <c r="F6" s="8" t="s">
        <v>222</v>
      </c>
      <c r="G6" s="8" t="s">
        <v>223</v>
      </c>
      <c r="H6" s="8" t="s">
        <v>224</v>
      </c>
    </row>
    <row r="7" spans="1:8" ht="14.4" customHeight="1" x14ac:dyDescent="0.4">
      <c r="A7" s="8" t="s">
        <v>225</v>
      </c>
      <c r="B7" s="8">
        <v>6</v>
      </c>
      <c r="C7" s="8" t="s">
        <v>226</v>
      </c>
      <c r="D7" s="8" t="s">
        <v>227</v>
      </c>
      <c r="E7" s="8" t="s">
        <v>228</v>
      </c>
      <c r="F7" s="8" t="s">
        <v>229</v>
      </c>
      <c r="G7" s="8" t="s">
        <v>223</v>
      </c>
      <c r="H7" s="8" t="s">
        <v>230</v>
      </c>
    </row>
    <row r="8" spans="1:8" ht="14.4" customHeight="1" x14ac:dyDescent="0.4">
      <c r="A8" s="8" t="s">
        <v>231</v>
      </c>
      <c r="B8" s="8">
        <v>6</v>
      </c>
      <c r="C8" s="8" t="s">
        <v>226</v>
      </c>
      <c r="D8" s="8" t="s">
        <v>232</v>
      </c>
      <c r="E8" s="8" t="s">
        <v>233</v>
      </c>
      <c r="F8" s="8" t="s">
        <v>209</v>
      </c>
      <c r="G8" s="8" t="s">
        <v>234</v>
      </c>
      <c r="H8" s="8" t="s">
        <v>235</v>
      </c>
    </row>
    <row r="9" spans="1:8" ht="14.4" customHeight="1" x14ac:dyDescent="0.4">
      <c r="A9" s="8" t="s">
        <v>236</v>
      </c>
      <c r="B9" s="8">
        <v>6</v>
      </c>
      <c r="C9" s="8" t="s">
        <v>226</v>
      </c>
      <c r="D9" s="8" t="s">
        <v>237</v>
      </c>
      <c r="E9" s="8" t="s">
        <v>238</v>
      </c>
      <c r="F9" s="8" t="s">
        <v>239</v>
      </c>
      <c r="G9" s="8" t="s">
        <v>240</v>
      </c>
      <c r="H9" s="8" t="s">
        <v>241</v>
      </c>
    </row>
    <row r="10" spans="1:8" ht="26.4" x14ac:dyDescent="0.4">
      <c r="A10" s="8" t="s">
        <v>242</v>
      </c>
      <c r="B10" s="8">
        <v>5</v>
      </c>
      <c r="C10" s="8" t="s">
        <v>243</v>
      </c>
      <c r="D10" s="8" t="s">
        <v>244</v>
      </c>
      <c r="E10" s="8" t="s">
        <v>245</v>
      </c>
      <c r="F10" s="8" t="s">
        <v>229</v>
      </c>
      <c r="G10" s="8"/>
      <c r="H10" s="8" t="s">
        <v>246</v>
      </c>
    </row>
    <row r="11" spans="1:8" ht="14.4" customHeight="1" x14ac:dyDescent="0.4">
      <c r="A11" s="8" t="s">
        <v>247</v>
      </c>
      <c r="B11" s="8">
        <v>5</v>
      </c>
      <c r="C11" s="8" t="s">
        <v>243</v>
      </c>
      <c r="D11" s="8" t="s">
        <v>248</v>
      </c>
      <c r="E11" s="8" t="s">
        <v>249</v>
      </c>
      <c r="F11" s="8" t="s">
        <v>250</v>
      </c>
      <c r="G11" s="8" t="s">
        <v>251</v>
      </c>
      <c r="H11" s="8" t="s">
        <v>252</v>
      </c>
    </row>
    <row r="12" spans="1:8" ht="14.4" customHeight="1" x14ac:dyDescent="0.4">
      <c r="A12" s="8" t="s">
        <v>253</v>
      </c>
      <c r="B12" s="8">
        <v>5</v>
      </c>
      <c r="C12" s="8" t="s">
        <v>243</v>
      </c>
      <c r="D12" s="8" t="s">
        <v>254</v>
      </c>
      <c r="E12" s="8" t="s">
        <v>255</v>
      </c>
      <c r="F12" s="8" t="s">
        <v>209</v>
      </c>
      <c r="G12" s="8" t="s">
        <v>256</v>
      </c>
      <c r="H12" s="8" t="s">
        <v>257</v>
      </c>
    </row>
    <row r="13" spans="1:8" ht="14.4" customHeight="1" x14ac:dyDescent="0.4">
      <c r="A13" s="8" t="s">
        <v>258</v>
      </c>
      <c r="B13" s="8">
        <v>4</v>
      </c>
      <c r="C13" s="8" t="s">
        <v>259</v>
      </c>
      <c r="D13" s="8" t="s">
        <v>260</v>
      </c>
      <c r="E13" s="8" t="s">
        <v>261</v>
      </c>
      <c r="F13" s="8" t="s">
        <v>262</v>
      </c>
      <c r="G13" s="8"/>
      <c r="H13" s="8" t="s">
        <v>263</v>
      </c>
    </row>
    <row r="14" spans="1:8" ht="14.4" customHeight="1" x14ac:dyDescent="0.4">
      <c r="A14" s="8" t="s">
        <v>264</v>
      </c>
      <c r="B14" s="8">
        <v>4</v>
      </c>
      <c r="C14" s="8" t="s">
        <v>259</v>
      </c>
      <c r="D14" s="8" t="s">
        <v>265</v>
      </c>
      <c r="E14" s="8" t="s">
        <v>266</v>
      </c>
      <c r="F14" s="8" t="s">
        <v>267</v>
      </c>
      <c r="G14" s="8"/>
      <c r="H14" s="8" t="s">
        <v>268</v>
      </c>
    </row>
    <row r="15" spans="1:8" ht="14.4" customHeight="1" x14ac:dyDescent="0.4">
      <c r="A15" s="8" t="s">
        <v>269</v>
      </c>
      <c r="B15" s="8">
        <v>3</v>
      </c>
      <c r="C15" s="8" t="s">
        <v>270</v>
      </c>
      <c r="D15" s="8" t="s">
        <v>271</v>
      </c>
      <c r="E15" s="8" t="s">
        <v>272</v>
      </c>
      <c r="F15" s="8" t="s">
        <v>273</v>
      </c>
      <c r="G15" s="8"/>
      <c r="H15" s="8" t="s">
        <v>274</v>
      </c>
    </row>
    <row r="16" spans="1:8" ht="21.6" customHeight="1" x14ac:dyDescent="0.4">
      <c r="A16" s="8" t="s">
        <v>275</v>
      </c>
      <c r="B16" s="8">
        <v>2</v>
      </c>
      <c r="C16" s="8" t="s">
        <v>276</v>
      </c>
      <c r="D16" s="8" t="s">
        <v>277</v>
      </c>
      <c r="E16" s="8" t="s">
        <v>278</v>
      </c>
      <c r="F16" s="8" t="s">
        <v>267</v>
      </c>
      <c r="G16" s="8"/>
      <c r="H16" s="8" t="s">
        <v>279</v>
      </c>
    </row>
    <row r="17" spans="1:8" ht="14.4" customHeight="1" x14ac:dyDescent="0.4">
      <c r="A17" s="8" t="s">
        <v>280</v>
      </c>
      <c r="B17" s="8">
        <v>2</v>
      </c>
      <c r="C17" s="8" t="s">
        <v>276</v>
      </c>
      <c r="D17" s="8" t="s">
        <v>281</v>
      </c>
      <c r="E17" s="8" t="s">
        <v>282</v>
      </c>
      <c r="F17" s="8" t="s">
        <v>267</v>
      </c>
      <c r="G17" s="8"/>
      <c r="H17" s="8" t="s">
        <v>283</v>
      </c>
    </row>
    <row r="18" spans="1:8" ht="14.4" customHeight="1" x14ac:dyDescent="0.4">
      <c r="A18" s="8" t="s">
        <v>284</v>
      </c>
      <c r="B18" s="8">
        <v>2</v>
      </c>
      <c r="C18" s="8" t="s">
        <v>276</v>
      </c>
      <c r="D18" s="8" t="s">
        <v>285</v>
      </c>
      <c r="E18" s="8" t="s">
        <v>286</v>
      </c>
      <c r="F18" s="8" t="s">
        <v>287</v>
      </c>
      <c r="G18" s="8"/>
      <c r="H18" s="8" t="s">
        <v>288</v>
      </c>
    </row>
    <row r="19" spans="1:8" ht="14.4" customHeight="1" x14ac:dyDescent="0.4">
      <c r="A19" s="8" t="s">
        <v>289</v>
      </c>
      <c r="B19" s="8">
        <v>2</v>
      </c>
      <c r="C19" s="8" t="s">
        <v>276</v>
      </c>
      <c r="D19" s="8" t="s">
        <v>290</v>
      </c>
      <c r="E19" s="8" t="s">
        <v>291</v>
      </c>
      <c r="F19" s="8" t="s">
        <v>292</v>
      </c>
      <c r="G19" s="8" t="s">
        <v>293</v>
      </c>
      <c r="H19" s="8" t="s">
        <v>294</v>
      </c>
    </row>
    <row r="20" spans="1:8" ht="21.6" customHeight="1" x14ac:dyDescent="0.4">
      <c r="A20" s="8" t="s">
        <v>295</v>
      </c>
      <c r="B20" s="8">
        <v>20</v>
      </c>
      <c r="C20" s="8" t="s">
        <v>296</v>
      </c>
      <c r="D20" s="8" t="s">
        <v>297</v>
      </c>
      <c r="E20" s="8" t="s">
        <v>298</v>
      </c>
      <c r="F20" s="8" t="s">
        <v>299</v>
      </c>
      <c r="G20" s="8" t="s">
        <v>300</v>
      </c>
      <c r="H20" s="8" t="s">
        <v>119</v>
      </c>
    </row>
    <row r="21" spans="1:8" ht="14.4" customHeight="1" x14ac:dyDescent="0.4">
      <c r="A21" s="18"/>
      <c r="B21" s="18"/>
      <c r="C21" s="18"/>
    </row>
    <row r="22" spans="1:8" ht="14.4" customHeight="1" x14ac:dyDescent="0.4">
      <c r="A22" s="18" t="s">
        <v>301</v>
      </c>
      <c r="B22" s="18">
        <f>SUM(B4:B20)</f>
        <v>100</v>
      </c>
      <c r="C22" s="18" t="s">
        <v>302</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
  <sheetViews>
    <sheetView zoomScaleNormal="100" zoomScaleSheetLayoutView="100" workbookViewId="0"/>
  </sheetViews>
  <sheetFormatPr baseColWidth="10" defaultColWidth="8.88671875" defaultRowHeight="16.8" x14ac:dyDescent="0.4"/>
  <cols>
    <col min="1" max="1" width="22" style="2" customWidth="1"/>
    <col min="2" max="2" width="20" style="2" customWidth="1"/>
    <col min="3" max="3" width="22" style="2" customWidth="1"/>
    <col min="4" max="4" width="18" style="2" customWidth="1"/>
    <col min="5" max="6" width="20" style="2" customWidth="1"/>
    <col min="7" max="16384" width="8.88671875" style="2"/>
  </cols>
  <sheetData>
    <row r="1" spans="1:6" ht="20.399999999999999" x14ac:dyDescent="0.45">
      <c r="A1" s="53" t="s">
        <v>303</v>
      </c>
      <c r="B1" s="53"/>
      <c r="C1" s="53"/>
      <c r="D1" s="53"/>
      <c r="E1" s="53"/>
      <c r="F1" s="53"/>
    </row>
    <row r="3" spans="1:6" ht="50.4" x14ac:dyDescent="0.4">
      <c r="A3" s="14" t="s">
        <v>304</v>
      </c>
      <c r="B3" s="19">
        <v>652803.83999999997</v>
      </c>
    </row>
    <row r="4" spans="1:6" ht="50.4" x14ac:dyDescent="0.4">
      <c r="A4" s="14" t="s">
        <v>305</v>
      </c>
      <c r="B4" s="20" t="str">
        <f>IF(COUNTIFS(C8:C17,"&gt;0",C8:C17,"&lt;="&amp;B3)=0,"",_xludf.MINIFS(C8:C17,C8:C17,"&gt;0",C8:C17,"&lt;="&amp;B3))</f>
        <v/>
      </c>
    </row>
    <row r="5" spans="1:6" ht="67.2" x14ac:dyDescent="0.4">
      <c r="A5" s="14" t="s">
        <v>306</v>
      </c>
      <c r="B5" s="16" t="s">
        <v>307</v>
      </c>
    </row>
    <row r="7" spans="1:6" ht="33.6" x14ac:dyDescent="0.4">
      <c r="A7" s="21" t="s">
        <v>308</v>
      </c>
      <c r="B7" s="21" t="s">
        <v>309</v>
      </c>
      <c r="C7" s="21" t="s">
        <v>310</v>
      </c>
      <c r="D7" s="21" t="s">
        <v>311</v>
      </c>
      <c r="E7" s="21" t="s">
        <v>312</v>
      </c>
      <c r="F7" s="21" t="s">
        <v>313</v>
      </c>
    </row>
    <row r="8" spans="1:6" x14ac:dyDescent="0.4">
      <c r="A8" s="2" t="s">
        <v>314</v>
      </c>
      <c r="B8" s="22"/>
      <c r="C8" s="23"/>
      <c r="D8" s="24" t="str">
        <f t="shared" ref="D8:D17" si="0">IF(C8="","",IF($B$3="","Budget fehlt",IF(C8&gt;$B$3,"Ausschluss","zulässig")))</f>
        <v/>
      </c>
      <c r="E8" s="25" t="str">
        <f t="shared" ref="E8:E17" si="1">IF(D8&lt;&gt;"zulässig","",20*$B$4/C8)</f>
        <v/>
      </c>
      <c r="F8" s="25" t="str">
        <f t="shared" ref="F8:F17" si="2">IF(D8&lt;&gt;"zulässig","",B8+E8)</f>
        <v/>
      </c>
    </row>
    <row r="9" spans="1:6" x14ac:dyDescent="0.4">
      <c r="A9" s="2" t="s">
        <v>315</v>
      </c>
      <c r="B9" s="22"/>
      <c r="C9" s="23"/>
      <c r="D9" s="24" t="str">
        <f t="shared" si="0"/>
        <v/>
      </c>
      <c r="E9" s="25" t="str">
        <f t="shared" si="1"/>
        <v/>
      </c>
      <c r="F9" s="25" t="str">
        <f t="shared" si="2"/>
        <v/>
      </c>
    </row>
    <row r="10" spans="1:6" x14ac:dyDescent="0.4">
      <c r="A10" s="2" t="s">
        <v>316</v>
      </c>
      <c r="B10" s="22"/>
      <c r="C10" s="23"/>
      <c r="D10" s="24" t="str">
        <f t="shared" si="0"/>
        <v/>
      </c>
      <c r="E10" s="25" t="str">
        <f t="shared" si="1"/>
        <v/>
      </c>
      <c r="F10" s="25" t="str">
        <f t="shared" si="2"/>
        <v/>
      </c>
    </row>
    <row r="11" spans="1:6" x14ac:dyDescent="0.4">
      <c r="A11" s="2" t="s">
        <v>317</v>
      </c>
      <c r="B11" s="22"/>
      <c r="C11" s="23"/>
      <c r="D11" s="24" t="str">
        <f t="shared" si="0"/>
        <v/>
      </c>
      <c r="E11" s="25" t="str">
        <f t="shared" si="1"/>
        <v/>
      </c>
      <c r="F11" s="25" t="str">
        <f t="shared" si="2"/>
        <v/>
      </c>
    </row>
    <row r="12" spans="1:6" x14ac:dyDescent="0.4">
      <c r="A12" s="2" t="s">
        <v>318</v>
      </c>
      <c r="B12" s="22"/>
      <c r="C12" s="23"/>
      <c r="D12" s="24" t="str">
        <f t="shared" si="0"/>
        <v/>
      </c>
      <c r="E12" s="25" t="str">
        <f t="shared" si="1"/>
        <v/>
      </c>
      <c r="F12" s="25" t="str">
        <f t="shared" si="2"/>
        <v/>
      </c>
    </row>
    <row r="13" spans="1:6" x14ac:dyDescent="0.4">
      <c r="A13" s="2" t="s">
        <v>319</v>
      </c>
      <c r="B13" s="22"/>
      <c r="C13" s="23"/>
      <c r="D13" s="24" t="str">
        <f t="shared" si="0"/>
        <v/>
      </c>
      <c r="E13" s="25" t="str">
        <f t="shared" si="1"/>
        <v/>
      </c>
      <c r="F13" s="25" t="str">
        <f t="shared" si="2"/>
        <v/>
      </c>
    </row>
    <row r="14" spans="1:6" x14ac:dyDescent="0.4">
      <c r="A14" s="2" t="s">
        <v>320</v>
      </c>
      <c r="B14" s="22"/>
      <c r="C14" s="23"/>
      <c r="D14" s="24" t="str">
        <f t="shared" si="0"/>
        <v/>
      </c>
      <c r="E14" s="25" t="str">
        <f t="shared" si="1"/>
        <v/>
      </c>
      <c r="F14" s="25" t="str">
        <f t="shared" si="2"/>
        <v/>
      </c>
    </row>
    <row r="15" spans="1:6" x14ac:dyDescent="0.4">
      <c r="A15" s="2" t="s">
        <v>321</v>
      </c>
      <c r="B15" s="22"/>
      <c r="C15" s="23"/>
      <c r="D15" s="24" t="str">
        <f t="shared" si="0"/>
        <v/>
      </c>
      <c r="E15" s="25" t="str">
        <f t="shared" si="1"/>
        <v/>
      </c>
      <c r="F15" s="25" t="str">
        <f t="shared" si="2"/>
        <v/>
      </c>
    </row>
    <row r="16" spans="1:6" x14ac:dyDescent="0.4">
      <c r="A16" s="2" t="s">
        <v>322</v>
      </c>
      <c r="B16" s="22"/>
      <c r="C16" s="23"/>
      <c r="D16" s="24" t="str">
        <f t="shared" si="0"/>
        <v/>
      </c>
      <c r="E16" s="25" t="str">
        <f t="shared" si="1"/>
        <v/>
      </c>
      <c r="F16" s="25" t="str">
        <f t="shared" si="2"/>
        <v/>
      </c>
    </row>
    <row r="17" spans="1:6" x14ac:dyDescent="0.4">
      <c r="A17" s="2" t="s">
        <v>323</v>
      </c>
      <c r="B17" s="22"/>
      <c r="C17" s="23"/>
      <c r="D17" s="24" t="str">
        <f t="shared" si="0"/>
        <v/>
      </c>
      <c r="E17" s="25" t="str">
        <f t="shared" si="1"/>
        <v/>
      </c>
      <c r="F17" s="25" t="str">
        <f t="shared" si="2"/>
        <v/>
      </c>
    </row>
    <row r="20" spans="1:6" x14ac:dyDescent="0.4">
      <c r="A20" s="54" t="s">
        <v>203</v>
      </c>
      <c r="B20" s="54"/>
      <c r="C20" s="54"/>
      <c r="D20" s="54"/>
      <c r="E20" s="54"/>
      <c r="F20" s="54"/>
    </row>
    <row r="21" spans="1:6" x14ac:dyDescent="0.4">
      <c r="A21" s="55" t="s">
        <v>324</v>
      </c>
      <c r="B21" s="55"/>
      <c r="C21" s="55"/>
      <c r="D21" s="55"/>
      <c r="E21" s="55"/>
      <c r="F21" s="55"/>
    </row>
    <row r="22" spans="1:6" x14ac:dyDescent="0.4">
      <c r="A22" s="55" t="s">
        <v>325</v>
      </c>
      <c r="B22" s="55"/>
      <c r="C22" s="55"/>
      <c r="D22" s="55"/>
      <c r="E22" s="55"/>
      <c r="F22" s="55"/>
    </row>
    <row r="23" spans="1:6" x14ac:dyDescent="0.4">
      <c r="A23" s="55" t="s">
        <v>326</v>
      </c>
      <c r="B23" s="55"/>
      <c r="C23" s="55"/>
      <c r="D23" s="55"/>
      <c r="E23" s="55"/>
      <c r="F23" s="55"/>
    </row>
  </sheetData>
  <mergeCells count="5">
    <mergeCell ref="A1:F1"/>
    <mergeCell ref="A20:F20"/>
    <mergeCell ref="A21:F21"/>
    <mergeCell ref="A22:F22"/>
    <mergeCell ref="A23:F23"/>
  </mergeCells>
  <conditionalFormatting sqref="D8:D17">
    <cfRule type="expression" dxfId="1" priority="2">
      <formula>D8="Ausschluss"</formula>
    </cfRule>
    <cfRule type="expression" dxfId="0" priority="3">
      <formula>D8="zulässig"</formula>
    </cfRule>
  </conditionalFormatting>
  <conditionalFormatting sqref="D8:F17">
    <cfRule type="dataBar" priority="1">
      <dataBar>
        <cfvo type="min"/>
        <cfvo type="max"/>
        <color rgb="FF5B9BD5"/>
      </dataBar>
    </cfRule>
    <cfRule type="dataBar" priority="4">
      <dataBar>
        <cfvo type="min"/>
        <cfvo type="max"/>
        <color rgb="FF5B9BD5"/>
      </dataBar>
    </cfRule>
    <cfRule type="dataBar" priority="5">
      <dataBar>
        <cfvo type="min"/>
        <cfvo type="max"/>
        <color rgb="FF5B9BD5"/>
      </dataBar>
      <extLst>
        <ext xmlns:x14="http://schemas.microsoft.com/office/spreadsheetml/2009/9/main" uri="{B025F937-C7B1-47D3-B67F-A62EFF666E3E}">
          <x14:id>{4EB96305-F521-5596-353F-A95E06B3796E}</x14:id>
        </ext>
      </extLst>
    </cfRule>
  </conditionalFormatting>
  <dataValidations count="1">
    <dataValidation type="decimal" sqref="B8:B17" xr:uid="{00000000-0002-0000-0300-000000000000}">
      <formula1>0</formula1>
      <formula2>80</formula2>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4EB96305-F521-5596-353F-A95E06B3796E}">
            <x14:dataBar>
              <x14:cfvo type="min"/>
              <x14:cfvo type="max"/>
              <x14:negativeFillColor auto="1"/>
              <x14:axisColor auto="1"/>
            </x14:dataBar>
          </x14:cfRule>
          <xm:sqref>D8:F17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Spezifikation_final</vt:lpstr>
      <vt:lpstr>Listen_final</vt:lpstr>
      <vt:lpstr>Bewertungslogik_final</vt:lpstr>
      <vt:lpstr>Zuschlagswertung_80_20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 Michaela</dc:creator>
  <cp:keywords/>
  <dc:description/>
  <cp:lastModifiedBy>Mai, Michaela</cp:lastModifiedBy>
  <cp:revision/>
  <dcterms:created xsi:type="dcterms:W3CDTF">2026-08-14T09:34:52Z</dcterms:created>
  <dcterms:modified xsi:type="dcterms:W3CDTF">2026-10-14T09:43:20Z</dcterms:modified>
  <cp:category/>
  <cp:contentStatus/>
</cp:coreProperties>
</file>