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rberaten.sharepoint.com/sites/24-2599K-KAHofBHKWVerdichter/Freigegebene Dokumente/General/6-7_LP6-7_Vergabe/6-7.1_Ausschreibungsunterlagen_LV/Anlagen/Verdichter/"/>
    </mc:Choice>
  </mc:AlternateContent>
  <xr:revisionPtr revIDLastSave="1669" documentId="8_{F9EFA19F-97B5-4151-9E24-07E74E64A172}" xr6:coauthVersionLast="47" xr6:coauthVersionMax="47" xr10:uidLastSave="{D8552B99-D3EC-4CFF-9811-A73698DDF8D9}"/>
  <bookViews>
    <workbookView xWindow="28680" yWindow="-120" windowWidth="29040" windowHeight="15720" tabRatio="558" activeTab="2" xr2:uid="{00000000-000D-0000-FFFF-FFFF00000000}"/>
  </bookViews>
  <sheets>
    <sheet name="Bieterangaben" sheetId="33" r:id="rId1"/>
    <sheet name="Luftmengenv. &amp; Energieverbrauch" sheetId="28" r:id="rId2"/>
    <sheet name="Wirtschaftlichkeit" sheetId="19" r:id="rId3"/>
  </sheets>
  <definedNames>
    <definedName name="_xlnm.Print_Area" localSheetId="2">Wirtschaftlichkeit!$A$1:$Q$44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9" l="1"/>
  <c r="M7" i="19"/>
  <c r="M6" i="19"/>
  <c r="M5" i="19"/>
  <c r="M4" i="19"/>
  <c r="M3" i="19"/>
  <c r="G35" i="19"/>
  <c r="B40" i="19"/>
  <c r="H41" i="19"/>
  <c r="C37" i="19"/>
  <c r="I41" i="19"/>
  <c r="H31" i="28" l="1"/>
  <c r="I68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57" i="28"/>
  <c r="I58" i="28"/>
  <c r="I59" i="28"/>
  <c r="I60" i="28"/>
  <c r="I61" i="28"/>
  <c r="I62" i="28"/>
  <c r="I63" i="28"/>
  <c r="I64" i="28"/>
  <c r="I65" i="28"/>
  <c r="I66" i="28"/>
  <c r="I67" i="28"/>
  <c r="C50" i="33"/>
  <c r="G50" i="33"/>
  <c r="C51" i="33"/>
  <c r="G51" i="33"/>
  <c r="C52" i="33"/>
  <c r="G52" i="33"/>
  <c r="C53" i="33"/>
  <c r="G53" i="33"/>
  <c r="E24" i="28"/>
  <c r="D24" i="28"/>
  <c r="E25" i="28"/>
  <c r="E26" i="28"/>
  <c r="E27" i="28"/>
  <c r="E28" i="28"/>
  <c r="E29" i="28"/>
  <c r="E30" i="28"/>
  <c r="E31" i="28"/>
  <c r="E32" i="28"/>
  <c r="E33" i="28"/>
  <c r="E34" i="28"/>
  <c r="E35" i="28"/>
  <c r="E36" i="28"/>
  <c r="E37" i="28"/>
  <c r="E38" i="28"/>
  <c r="E39" i="28"/>
  <c r="E40" i="28"/>
  <c r="E41" i="28"/>
  <c r="E42" i="28"/>
  <c r="E43" i="28"/>
  <c r="E44" i="28"/>
  <c r="E45" i="28"/>
  <c r="E46" i="28"/>
  <c r="E47" i="28"/>
  <c r="E48" i="28"/>
  <c r="E49" i="28"/>
  <c r="E50" i="28"/>
  <c r="E51" i="28"/>
  <c r="E52" i="28"/>
  <c r="E53" i="28"/>
  <c r="E54" i="28"/>
  <c r="E55" i="28"/>
  <c r="E56" i="28"/>
  <c r="E57" i="28"/>
  <c r="E58" i="28"/>
  <c r="E59" i="28"/>
  <c r="E60" i="28"/>
  <c r="E61" i="28"/>
  <c r="E62" i="28"/>
  <c r="E63" i="28"/>
  <c r="E64" i="28"/>
  <c r="E65" i="28"/>
  <c r="E66" i="28"/>
  <c r="E67" i="28"/>
  <c r="E68" i="28"/>
  <c r="E69" i="28"/>
  <c r="E70" i="28"/>
  <c r="E71" i="28"/>
  <c r="E72" i="28"/>
  <c r="E73" i="28"/>
  <c r="E74" i="28"/>
  <c r="E75" i="28"/>
  <c r="E76" i="28"/>
  <c r="E77" i="28"/>
  <c r="E78" i="28"/>
  <c r="E79" i="28"/>
  <c r="E80" i="28"/>
  <c r="E81" i="28"/>
  <c r="E82" i="28"/>
  <c r="I82" i="28" s="1"/>
  <c r="J81" i="28"/>
  <c r="J79" i="28"/>
  <c r="H81" i="28"/>
  <c r="J80" i="28"/>
  <c r="J82" i="28"/>
  <c r="I81" i="28" l="1"/>
  <c r="H80" i="28"/>
  <c r="H79" i="28" s="1"/>
  <c r="H78" i="28" s="1"/>
  <c r="H77" i="28" s="1"/>
  <c r="H76" i="28" s="1"/>
  <c r="H75" i="28" s="1"/>
  <c r="H74" i="28" s="1"/>
  <c r="H73" i="28" s="1"/>
  <c r="H72" i="28" s="1"/>
  <c r="H71" i="28" s="1"/>
  <c r="H70" i="28" s="1"/>
  <c r="H69" i="28" s="1"/>
  <c r="K81" i="28"/>
  <c r="I80" i="28"/>
  <c r="K82" i="28"/>
  <c r="K79" i="28"/>
  <c r="K80" i="28"/>
  <c r="I79" i="28" l="1"/>
  <c r="G54" i="33" l="1"/>
  <c r="C54" i="33"/>
  <c r="G133" i="33"/>
  <c r="G132" i="33"/>
  <c r="G131" i="33"/>
  <c r="G130" i="33"/>
  <c r="G129" i="33"/>
  <c r="G128" i="33"/>
  <c r="G127" i="33"/>
  <c r="G126" i="33"/>
  <c r="G125" i="33"/>
  <c r="G124" i="33"/>
  <c r="G123" i="33"/>
  <c r="G122" i="33"/>
  <c r="G121" i="33"/>
  <c r="G120" i="33"/>
  <c r="G119" i="33"/>
  <c r="G118" i="33"/>
  <c r="G117" i="33"/>
  <c r="G116" i="33"/>
  <c r="G115" i="33"/>
  <c r="G114" i="33"/>
  <c r="G113" i="33"/>
  <c r="G112" i="33"/>
  <c r="G111" i="33"/>
  <c r="G110" i="33"/>
  <c r="G109" i="33"/>
  <c r="G108" i="33"/>
  <c r="G107" i="33"/>
  <c r="G106" i="33"/>
  <c r="G105" i="33"/>
  <c r="G104" i="33"/>
  <c r="G103" i="33"/>
  <c r="G102" i="33"/>
  <c r="G101" i="33"/>
  <c r="G100" i="33"/>
  <c r="G99" i="33"/>
  <c r="G98" i="33"/>
  <c r="G97" i="33"/>
  <c r="G96" i="33"/>
  <c r="G95" i="33"/>
  <c r="G94" i="33"/>
  <c r="G93" i="33"/>
  <c r="G92" i="33"/>
  <c r="G91" i="33"/>
  <c r="G90" i="33"/>
  <c r="G89" i="33"/>
  <c r="G88" i="33"/>
  <c r="G87" i="33"/>
  <c r="G86" i="33"/>
  <c r="G85" i="33"/>
  <c r="G84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1" i="33"/>
  <c r="G60" i="33"/>
  <c r="G59" i="33"/>
  <c r="G58" i="33"/>
  <c r="G57" i="33"/>
  <c r="G56" i="33"/>
  <c r="G55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102" i="33"/>
  <c r="C103" i="33"/>
  <c r="C104" i="33"/>
  <c r="C105" i="33"/>
  <c r="C106" i="33"/>
  <c r="C107" i="33"/>
  <c r="C108" i="33"/>
  <c r="C109" i="33"/>
  <c r="C110" i="33"/>
  <c r="C111" i="33"/>
  <c r="C112" i="33"/>
  <c r="C113" i="33"/>
  <c r="C114" i="33"/>
  <c r="C115" i="33"/>
  <c r="C116" i="33"/>
  <c r="C117" i="33"/>
  <c r="C118" i="33"/>
  <c r="C119" i="33"/>
  <c r="C120" i="33"/>
  <c r="C121" i="33"/>
  <c r="C122" i="33"/>
  <c r="C123" i="33"/>
  <c r="C124" i="33"/>
  <c r="C125" i="33"/>
  <c r="C126" i="33"/>
  <c r="C127" i="33"/>
  <c r="C128" i="33"/>
  <c r="C129" i="33"/>
  <c r="C130" i="33"/>
  <c r="C131" i="33"/>
  <c r="C132" i="33"/>
  <c r="C133" i="33"/>
  <c r="G134" i="33"/>
  <c r="G135" i="33"/>
  <c r="C134" i="33"/>
  <c r="C135" i="33"/>
  <c r="I434" i="33"/>
  <c r="I433" i="33"/>
  <c r="I432" i="33"/>
  <c r="I431" i="33"/>
  <c r="I430" i="33"/>
  <c r="I429" i="33"/>
  <c r="I428" i="33"/>
  <c r="I427" i="33"/>
  <c r="I426" i="33"/>
  <c r="I425" i="33"/>
  <c r="I424" i="33"/>
  <c r="I423" i="33"/>
  <c r="I422" i="33"/>
  <c r="I421" i="33"/>
  <c r="I420" i="33"/>
  <c r="I419" i="33"/>
  <c r="I418" i="33"/>
  <c r="I417" i="33"/>
  <c r="I416" i="33"/>
  <c r="I415" i="33"/>
  <c r="I414" i="33"/>
  <c r="I413" i="33"/>
  <c r="I412" i="33"/>
  <c r="I411" i="33"/>
  <c r="I410" i="33"/>
  <c r="I409" i="33"/>
  <c r="I408" i="33"/>
  <c r="I407" i="33"/>
  <c r="I406" i="33"/>
  <c r="I405" i="33"/>
  <c r="I404" i="33"/>
  <c r="I403" i="33"/>
  <c r="I402" i="33"/>
  <c r="I401" i="33"/>
  <c r="I400" i="33"/>
  <c r="I399" i="33"/>
  <c r="I398" i="33"/>
  <c r="I397" i="33"/>
  <c r="I396" i="33"/>
  <c r="I395" i="33"/>
  <c r="I394" i="33"/>
  <c r="I393" i="33"/>
  <c r="I392" i="33"/>
  <c r="I391" i="33"/>
  <c r="I390" i="33"/>
  <c r="I389" i="33"/>
  <c r="I388" i="33"/>
  <c r="I387" i="33"/>
  <c r="I386" i="33"/>
  <c r="I385" i="33"/>
  <c r="I384" i="33"/>
  <c r="I383" i="33"/>
  <c r="I382" i="33"/>
  <c r="I381" i="33"/>
  <c r="I380" i="33"/>
  <c r="I379" i="33"/>
  <c r="I378" i="33"/>
  <c r="I377" i="33"/>
  <c r="I376" i="33"/>
  <c r="I375" i="33"/>
  <c r="I374" i="33"/>
  <c r="I373" i="33"/>
  <c r="I372" i="33"/>
  <c r="I371" i="33"/>
  <c r="I370" i="33"/>
  <c r="I369" i="33"/>
  <c r="I368" i="33"/>
  <c r="I367" i="33"/>
  <c r="I366" i="33"/>
  <c r="I365" i="33"/>
  <c r="I364" i="33"/>
  <c r="I363" i="33"/>
  <c r="I362" i="33"/>
  <c r="I361" i="33"/>
  <c r="I360" i="33"/>
  <c r="I359" i="33"/>
  <c r="I358" i="33"/>
  <c r="I357" i="33"/>
  <c r="I356" i="33"/>
  <c r="I355" i="33"/>
  <c r="I354" i="33"/>
  <c r="I353" i="33"/>
  <c r="I352" i="33"/>
  <c r="I351" i="33"/>
  <c r="I350" i="33"/>
  <c r="I349" i="33"/>
  <c r="I348" i="33"/>
  <c r="I347" i="33"/>
  <c r="I346" i="33"/>
  <c r="I345" i="33"/>
  <c r="I344" i="33"/>
  <c r="I343" i="33"/>
  <c r="I342" i="33"/>
  <c r="I341" i="33"/>
  <c r="I340" i="33"/>
  <c r="I339" i="33"/>
  <c r="I338" i="33"/>
  <c r="I337" i="33"/>
  <c r="I336" i="33"/>
  <c r="I335" i="33"/>
  <c r="I334" i="33"/>
  <c r="I333" i="33"/>
  <c r="I332" i="33"/>
  <c r="I331" i="33"/>
  <c r="I330" i="33"/>
  <c r="I329" i="33"/>
  <c r="I328" i="33"/>
  <c r="I327" i="33"/>
  <c r="I326" i="33"/>
  <c r="I325" i="33"/>
  <c r="I324" i="33"/>
  <c r="I323" i="33"/>
  <c r="I322" i="33"/>
  <c r="I321" i="33"/>
  <c r="I320" i="33"/>
  <c r="I319" i="33"/>
  <c r="I318" i="33"/>
  <c r="I317" i="33"/>
  <c r="I316" i="33"/>
  <c r="I315" i="33"/>
  <c r="I314" i="33"/>
  <c r="I313" i="33"/>
  <c r="I312" i="33"/>
  <c r="I311" i="33"/>
  <c r="I310" i="33"/>
  <c r="I309" i="33"/>
  <c r="I308" i="33"/>
  <c r="I307" i="33"/>
  <c r="I306" i="33"/>
  <c r="I305" i="33"/>
  <c r="I304" i="33"/>
  <c r="I303" i="33"/>
  <c r="I302" i="33"/>
  <c r="I301" i="33"/>
  <c r="I300" i="33"/>
  <c r="I299" i="33"/>
  <c r="I298" i="33"/>
  <c r="I297" i="33"/>
  <c r="I296" i="33"/>
  <c r="I295" i="33"/>
  <c r="I294" i="33"/>
  <c r="I293" i="33"/>
  <c r="I292" i="33"/>
  <c r="I291" i="33"/>
  <c r="I290" i="33"/>
  <c r="I289" i="33"/>
  <c r="I288" i="33"/>
  <c r="I287" i="33"/>
  <c r="I286" i="33"/>
  <c r="I285" i="33"/>
  <c r="I284" i="33"/>
  <c r="I283" i="33"/>
  <c r="I282" i="33"/>
  <c r="I281" i="33"/>
  <c r="I280" i="33"/>
  <c r="I279" i="33"/>
  <c r="I278" i="33"/>
  <c r="I277" i="33"/>
  <c r="I276" i="33"/>
  <c r="I275" i="33"/>
  <c r="I274" i="33"/>
  <c r="I273" i="33"/>
  <c r="I272" i="33"/>
  <c r="I271" i="33"/>
  <c r="I270" i="33"/>
  <c r="I269" i="33"/>
  <c r="I268" i="33"/>
  <c r="I267" i="33"/>
  <c r="I266" i="33"/>
  <c r="I265" i="33"/>
  <c r="I264" i="33"/>
  <c r="I263" i="33"/>
  <c r="I262" i="33"/>
  <c r="I261" i="33"/>
  <c r="I260" i="33"/>
  <c r="I259" i="33"/>
  <c r="I258" i="33"/>
  <c r="I257" i="33"/>
  <c r="I256" i="33"/>
  <c r="I255" i="33"/>
  <c r="I254" i="33"/>
  <c r="I253" i="33"/>
  <c r="I252" i="33"/>
  <c r="I251" i="33"/>
  <c r="I250" i="33"/>
  <c r="I249" i="33"/>
  <c r="I248" i="33"/>
  <c r="I247" i="33"/>
  <c r="I246" i="33"/>
  <c r="I245" i="33"/>
  <c r="I244" i="33"/>
  <c r="I243" i="33"/>
  <c r="I242" i="33"/>
  <c r="I241" i="33"/>
  <c r="I240" i="33"/>
  <c r="I239" i="33"/>
  <c r="I238" i="33"/>
  <c r="I237" i="33"/>
  <c r="I236" i="33"/>
  <c r="I235" i="33"/>
  <c r="I234" i="33"/>
  <c r="I233" i="33"/>
  <c r="I232" i="33"/>
  <c r="I231" i="33"/>
  <c r="I230" i="33"/>
  <c r="I229" i="33"/>
  <c r="I228" i="33"/>
  <c r="I227" i="33"/>
  <c r="I226" i="33"/>
  <c r="I225" i="33"/>
  <c r="I224" i="33"/>
  <c r="I223" i="33"/>
  <c r="I222" i="33"/>
  <c r="I221" i="33"/>
  <c r="I220" i="33"/>
  <c r="I219" i="33"/>
  <c r="I218" i="33"/>
  <c r="I217" i="33"/>
  <c r="I216" i="33"/>
  <c r="I215" i="33"/>
  <c r="I214" i="33"/>
  <c r="G214" i="33"/>
  <c r="O82" i="28" s="1"/>
  <c r="I213" i="33"/>
  <c r="G213" i="33"/>
  <c r="I212" i="33"/>
  <c r="G212" i="33"/>
  <c r="I211" i="33"/>
  <c r="G211" i="33"/>
  <c r="I210" i="33"/>
  <c r="G210" i="33"/>
  <c r="I209" i="33"/>
  <c r="G209" i="33"/>
  <c r="I208" i="33"/>
  <c r="G208" i="33"/>
  <c r="I207" i="33"/>
  <c r="G207" i="33"/>
  <c r="I206" i="33"/>
  <c r="G206" i="33"/>
  <c r="I205" i="33"/>
  <c r="G205" i="33"/>
  <c r="I204" i="33"/>
  <c r="G204" i="33"/>
  <c r="I203" i="33"/>
  <c r="G203" i="33"/>
  <c r="I202" i="33"/>
  <c r="G202" i="33"/>
  <c r="O80" i="28" s="1"/>
  <c r="I201" i="33"/>
  <c r="G201" i="33"/>
  <c r="I200" i="33"/>
  <c r="G200" i="33"/>
  <c r="I199" i="33"/>
  <c r="G199" i="33"/>
  <c r="I198" i="33"/>
  <c r="G198" i="33"/>
  <c r="I197" i="33"/>
  <c r="G197" i="33"/>
  <c r="I196" i="33"/>
  <c r="G196" i="33"/>
  <c r="I195" i="33"/>
  <c r="G195" i="33"/>
  <c r="I194" i="33"/>
  <c r="G194" i="33"/>
  <c r="I193" i="33"/>
  <c r="G193" i="33"/>
  <c r="I192" i="33"/>
  <c r="G192" i="33"/>
  <c r="I191" i="33"/>
  <c r="G191" i="33"/>
  <c r="I190" i="33"/>
  <c r="G190" i="33"/>
  <c r="O78" i="28" s="1"/>
  <c r="I189" i="33"/>
  <c r="G189" i="33"/>
  <c r="I188" i="33"/>
  <c r="G188" i="33"/>
  <c r="I187" i="33"/>
  <c r="G187" i="33"/>
  <c r="I186" i="33"/>
  <c r="G186" i="33"/>
  <c r="I185" i="33"/>
  <c r="G185" i="33"/>
  <c r="I184" i="33"/>
  <c r="G184" i="33"/>
  <c r="I183" i="33"/>
  <c r="G183" i="33"/>
  <c r="I182" i="33"/>
  <c r="G182" i="33"/>
  <c r="I181" i="33"/>
  <c r="G181" i="33"/>
  <c r="I180" i="33"/>
  <c r="G180" i="33"/>
  <c r="I179" i="33"/>
  <c r="G179" i="33"/>
  <c r="I178" i="33"/>
  <c r="G178" i="33"/>
  <c r="O76" i="28" s="1"/>
  <c r="I177" i="33"/>
  <c r="G177" i="33"/>
  <c r="I176" i="33"/>
  <c r="G176" i="33"/>
  <c r="I175" i="33"/>
  <c r="G175" i="33"/>
  <c r="G174" i="33"/>
  <c r="G173" i="33"/>
  <c r="G172" i="33"/>
  <c r="G171" i="33"/>
  <c r="G170" i="33"/>
  <c r="G169" i="33"/>
  <c r="G168" i="33"/>
  <c r="G167" i="33"/>
  <c r="G166" i="33"/>
  <c r="O74" i="28" s="1"/>
  <c r="G165" i="33"/>
  <c r="G164" i="33"/>
  <c r="G163" i="33"/>
  <c r="G162" i="33"/>
  <c r="G161" i="33"/>
  <c r="G160" i="33"/>
  <c r="G159" i="33"/>
  <c r="G158" i="33"/>
  <c r="G157" i="33"/>
  <c r="G156" i="33"/>
  <c r="G155" i="33"/>
  <c r="G154" i="33"/>
  <c r="O72" i="28" s="1"/>
  <c r="P72" i="28" s="1"/>
  <c r="G153" i="33"/>
  <c r="G152" i="33"/>
  <c r="G151" i="33"/>
  <c r="G150" i="33"/>
  <c r="G149" i="33"/>
  <c r="G148" i="33"/>
  <c r="G147" i="33"/>
  <c r="G146" i="33"/>
  <c r="G145" i="33"/>
  <c r="G144" i="33"/>
  <c r="G143" i="33"/>
  <c r="G142" i="33"/>
  <c r="O70" i="28" s="1"/>
  <c r="P70" i="28" s="1"/>
  <c r="G141" i="33"/>
  <c r="G140" i="33"/>
  <c r="G139" i="33"/>
  <c r="G138" i="33"/>
  <c r="G137" i="33"/>
  <c r="G136" i="33"/>
  <c r="O69" i="28" s="1"/>
  <c r="P69" i="28" s="1"/>
  <c r="E416" i="33"/>
  <c r="E417" i="33"/>
  <c r="E418" i="33"/>
  <c r="E419" i="33"/>
  <c r="E420" i="33"/>
  <c r="E421" i="33"/>
  <c r="E422" i="33"/>
  <c r="E423" i="33"/>
  <c r="E424" i="33"/>
  <c r="E425" i="33"/>
  <c r="E426" i="33"/>
  <c r="E427" i="33"/>
  <c r="E428" i="33"/>
  <c r="E429" i="33"/>
  <c r="E430" i="33"/>
  <c r="E431" i="33"/>
  <c r="E432" i="33"/>
  <c r="E433" i="33"/>
  <c r="E434" i="33"/>
  <c r="E415" i="33"/>
  <c r="E396" i="33"/>
  <c r="E397" i="33"/>
  <c r="E398" i="33"/>
  <c r="E399" i="33"/>
  <c r="E400" i="33"/>
  <c r="E401" i="33"/>
  <c r="E402" i="33"/>
  <c r="E403" i="33"/>
  <c r="E404" i="33"/>
  <c r="E405" i="33"/>
  <c r="E406" i="33"/>
  <c r="E407" i="33"/>
  <c r="E408" i="33"/>
  <c r="E409" i="33"/>
  <c r="E410" i="33"/>
  <c r="E411" i="33"/>
  <c r="E412" i="33"/>
  <c r="E413" i="33"/>
  <c r="E414" i="33"/>
  <c r="E395" i="33"/>
  <c r="E376" i="33"/>
  <c r="E377" i="33"/>
  <c r="E378" i="33"/>
  <c r="E379" i="33"/>
  <c r="E380" i="33"/>
  <c r="E381" i="33"/>
  <c r="E382" i="33"/>
  <c r="E383" i="33"/>
  <c r="E384" i="33"/>
  <c r="E385" i="33"/>
  <c r="E386" i="33"/>
  <c r="E387" i="33"/>
  <c r="E388" i="33"/>
  <c r="E389" i="33"/>
  <c r="E390" i="33"/>
  <c r="E391" i="33"/>
  <c r="E392" i="33"/>
  <c r="E393" i="33"/>
  <c r="E394" i="33"/>
  <c r="E375" i="33"/>
  <c r="E356" i="33"/>
  <c r="E357" i="33"/>
  <c r="E358" i="33"/>
  <c r="E359" i="33"/>
  <c r="E360" i="33"/>
  <c r="E361" i="33"/>
  <c r="E362" i="33"/>
  <c r="E363" i="33"/>
  <c r="E364" i="33"/>
  <c r="E365" i="33"/>
  <c r="E366" i="33"/>
  <c r="E367" i="33"/>
  <c r="E368" i="33"/>
  <c r="E369" i="33"/>
  <c r="E370" i="33"/>
  <c r="E371" i="33"/>
  <c r="E372" i="33"/>
  <c r="E373" i="33"/>
  <c r="E374" i="33"/>
  <c r="E355" i="33"/>
  <c r="E336" i="33"/>
  <c r="E337" i="33"/>
  <c r="E338" i="33"/>
  <c r="E339" i="33"/>
  <c r="E340" i="33"/>
  <c r="E341" i="33"/>
  <c r="E342" i="33"/>
  <c r="E343" i="33"/>
  <c r="E344" i="33"/>
  <c r="E345" i="33"/>
  <c r="E346" i="33"/>
  <c r="E347" i="33"/>
  <c r="E348" i="33"/>
  <c r="E349" i="33"/>
  <c r="E350" i="33"/>
  <c r="E351" i="33"/>
  <c r="E352" i="33"/>
  <c r="E353" i="33"/>
  <c r="E354" i="33"/>
  <c r="E335" i="33"/>
  <c r="E316" i="33"/>
  <c r="E317" i="33"/>
  <c r="E318" i="33"/>
  <c r="E319" i="33"/>
  <c r="E320" i="33"/>
  <c r="E321" i="33"/>
  <c r="E322" i="33"/>
  <c r="E323" i="33"/>
  <c r="E324" i="33"/>
  <c r="E325" i="33"/>
  <c r="E326" i="33"/>
  <c r="E327" i="33"/>
  <c r="E328" i="33"/>
  <c r="E329" i="33"/>
  <c r="E330" i="33"/>
  <c r="E331" i="33"/>
  <c r="E332" i="33"/>
  <c r="E333" i="33"/>
  <c r="E334" i="33"/>
  <c r="E315" i="33"/>
  <c r="E296" i="33"/>
  <c r="E297" i="33"/>
  <c r="E298" i="33"/>
  <c r="E299" i="33"/>
  <c r="E300" i="33"/>
  <c r="E301" i="33"/>
  <c r="E302" i="33"/>
  <c r="E303" i="33"/>
  <c r="E304" i="33"/>
  <c r="E305" i="33"/>
  <c r="E306" i="33"/>
  <c r="E307" i="33"/>
  <c r="E308" i="33"/>
  <c r="E309" i="33"/>
  <c r="E310" i="33"/>
  <c r="E311" i="33"/>
  <c r="E312" i="33"/>
  <c r="E313" i="33"/>
  <c r="E314" i="33"/>
  <c r="E295" i="33"/>
  <c r="E276" i="33"/>
  <c r="E277" i="33"/>
  <c r="E278" i="33"/>
  <c r="E279" i="33"/>
  <c r="E280" i="33"/>
  <c r="E281" i="33"/>
  <c r="E282" i="33"/>
  <c r="E283" i="33"/>
  <c r="E284" i="33"/>
  <c r="E285" i="33"/>
  <c r="E286" i="33"/>
  <c r="E287" i="33"/>
  <c r="E288" i="33"/>
  <c r="E289" i="33"/>
  <c r="E290" i="33"/>
  <c r="E291" i="33"/>
  <c r="E292" i="33"/>
  <c r="E293" i="33"/>
  <c r="E294" i="33"/>
  <c r="E275" i="33"/>
  <c r="E256" i="33"/>
  <c r="E257" i="33"/>
  <c r="E258" i="33"/>
  <c r="E259" i="33"/>
  <c r="E260" i="33"/>
  <c r="E261" i="33"/>
  <c r="E262" i="33"/>
  <c r="E263" i="33"/>
  <c r="E264" i="33"/>
  <c r="E265" i="33"/>
  <c r="E266" i="33"/>
  <c r="E267" i="33"/>
  <c r="E268" i="33"/>
  <c r="E269" i="33"/>
  <c r="E270" i="33"/>
  <c r="E271" i="33"/>
  <c r="E272" i="33"/>
  <c r="E273" i="33"/>
  <c r="E274" i="33"/>
  <c r="E255" i="33"/>
  <c r="E236" i="33"/>
  <c r="E237" i="33"/>
  <c r="E238" i="33"/>
  <c r="E239" i="33"/>
  <c r="E240" i="33"/>
  <c r="E241" i="33"/>
  <c r="E242" i="33"/>
  <c r="E243" i="33"/>
  <c r="E244" i="33"/>
  <c r="E245" i="33"/>
  <c r="E246" i="33"/>
  <c r="E247" i="33"/>
  <c r="E248" i="33"/>
  <c r="E249" i="33"/>
  <c r="E250" i="33"/>
  <c r="E251" i="33"/>
  <c r="E252" i="33"/>
  <c r="E253" i="33"/>
  <c r="E254" i="33"/>
  <c r="E235" i="33"/>
  <c r="E216" i="33"/>
  <c r="E217" i="33"/>
  <c r="E218" i="33"/>
  <c r="E219" i="33"/>
  <c r="E220" i="33"/>
  <c r="E221" i="33"/>
  <c r="E222" i="33"/>
  <c r="E223" i="33"/>
  <c r="E224" i="33"/>
  <c r="E225" i="33"/>
  <c r="E226" i="33"/>
  <c r="E227" i="33"/>
  <c r="E228" i="33"/>
  <c r="E229" i="33"/>
  <c r="E230" i="33"/>
  <c r="E231" i="33"/>
  <c r="E232" i="33"/>
  <c r="E233" i="33"/>
  <c r="E234" i="33"/>
  <c r="E215" i="33"/>
  <c r="E196" i="33"/>
  <c r="E197" i="33"/>
  <c r="E198" i="33"/>
  <c r="E199" i="33"/>
  <c r="E200" i="33"/>
  <c r="E201" i="33"/>
  <c r="E202" i="33"/>
  <c r="E203" i="33"/>
  <c r="E204" i="33"/>
  <c r="E205" i="33"/>
  <c r="E206" i="33"/>
  <c r="E207" i="33"/>
  <c r="E208" i="33"/>
  <c r="E209" i="33"/>
  <c r="E210" i="33"/>
  <c r="E211" i="33"/>
  <c r="E212" i="33"/>
  <c r="E213" i="33"/>
  <c r="E214" i="33"/>
  <c r="E195" i="33"/>
  <c r="E176" i="33"/>
  <c r="E177" i="33"/>
  <c r="E178" i="33"/>
  <c r="E179" i="33"/>
  <c r="E180" i="33"/>
  <c r="E181" i="33"/>
  <c r="E182" i="33"/>
  <c r="E183" i="33"/>
  <c r="E184" i="33"/>
  <c r="E185" i="33"/>
  <c r="E186" i="33"/>
  <c r="E187" i="33"/>
  <c r="E188" i="33"/>
  <c r="E189" i="33"/>
  <c r="E190" i="33"/>
  <c r="E191" i="33"/>
  <c r="E192" i="33"/>
  <c r="E193" i="33"/>
  <c r="E194" i="33"/>
  <c r="E175" i="33"/>
  <c r="C196" i="33"/>
  <c r="L79" i="28" s="1"/>
  <c r="C197" i="33"/>
  <c r="C198" i="33"/>
  <c r="C199" i="33"/>
  <c r="C200" i="33"/>
  <c r="C201" i="33"/>
  <c r="C202" i="33"/>
  <c r="L80" i="28" s="1"/>
  <c r="C203" i="33"/>
  <c r="C204" i="33"/>
  <c r="C205" i="33"/>
  <c r="C206" i="33"/>
  <c r="C207" i="33"/>
  <c r="C208" i="33"/>
  <c r="L81" i="28" s="1"/>
  <c r="C209" i="33"/>
  <c r="C210" i="33"/>
  <c r="C211" i="33"/>
  <c r="C212" i="33"/>
  <c r="C213" i="33"/>
  <c r="C214" i="33"/>
  <c r="L82" i="28" s="1"/>
  <c r="C195" i="33"/>
  <c r="C176" i="33"/>
  <c r="C177" i="33"/>
  <c r="C178" i="33"/>
  <c r="L76" i="28" s="1"/>
  <c r="C179" i="33"/>
  <c r="C180" i="33"/>
  <c r="C181" i="33"/>
  <c r="C182" i="33"/>
  <c r="C183" i="33"/>
  <c r="C184" i="33"/>
  <c r="L77" i="28" s="1"/>
  <c r="C185" i="33"/>
  <c r="C186" i="33"/>
  <c r="C187" i="33"/>
  <c r="C188" i="33"/>
  <c r="C189" i="33"/>
  <c r="C190" i="33"/>
  <c r="L78" i="28" s="1"/>
  <c r="C191" i="33"/>
  <c r="C192" i="33"/>
  <c r="C193" i="33"/>
  <c r="C194" i="33"/>
  <c r="C175" i="33"/>
  <c r="C156" i="33"/>
  <c r="C157" i="33"/>
  <c r="C158" i="33"/>
  <c r="C159" i="33"/>
  <c r="C160" i="33"/>
  <c r="C161" i="33"/>
  <c r="C162" i="33"/>
  <c r="C163" i="33"/>
  <c r="C164" i="33"/>
  <c r="C165" i="33"/>
  <c r="C166" i="33"/>
  <c r="L74" i="28" s="1"/>
  <c r="C167" i="33"/>
  <c r="C168" i="33"/>
  <c r="C169" i="33"/>
  <c r="C170" i="33"/>
  <c r="C171" i="33"/>
  <c r="C172" i="33"/>
  <c r="L75" i="28" s="1"/>
  <c r="C173" i="33"/>
  <c r="C174" i="33"/>
  <c r="C155" i="33"/>
  <c r="C137" i="33"/>
  <c r="C138" i="33"/>
  <c r="C139" i="33"/>
  <c r="C140" i="33"/>
  <c r="C141" i="33"/>
  <c r="C142" i="33"/>
  <c r="L70" i="28" s="1"/>
  <c r="M70" i="28" s="1"/>
  <c r="C143" i="33"/>
  <c r="C144" i="33"/>
  <c r="C145" i="33"/>
  <c r="C146" i="33"/>
  <c r="C147" i="33"/>
  <c r="C148" i="33"/>
  <c r="C149" i="33"/>
  <c r="C150" i="33"/>
  <c r="C151" i="33"/>
  <c r="C152" i="33"/>
  <c r="C153" i="33"/>
  <c r="C154" i="33"/>
  <c r="L72" i="28" s="1"/>
  <c r="M72" i="28" s="1"/>
  <c r="C136" i="33"/>
  <c r="O77" i="28" l="1"/>
  <c r="O81" i="28"/>
  <c r="O73" i="28"/>
  <c r="P73" i="28" s="1"/>
  <c r="O75" i="28"/>
  <c r="P75" i="28" s="1"/>
  <c r="O79" i="28"/>
  <c r="Q79" i="28" s="1"/>
  <c r="O71" i="28"/>
  <c r="P71" i="28" s="1"/>
  <c r="Q74" i="28"/>
  <c r="P74" i="28"/>
  <c r="P77" i="28"/>
  <c r="Q77" i="28"/>
  <c r="P76" i="28"/>
  <c r="Q76" i="28"/>
  <c r="P81" i="28"/>
  <c r="Q81" i="28"/>
  <c r="P80" i="28"/>
  <c r="Q80" i="28"/>
  <c r="P78" i="28"/>
  <c r="Q78" i="28"/>
  <c r="L71" i="28"/>
  <c r="M71" i="28" s="1"/>
  <c r="L73" i="28"/>
  <c r="M73" i="28" s="1"/>
  <c r="L69" i="28"/>
  <c r="M69" i="28" s="1"/>
  <c r="N78" i="28"/>
  <c r="M78" i="28"/>
  <c r="M80" i="28"/>
  <c r="N80" i="28"/>
  <c r="N79" i="28"/>
  <c r="M79" i="28"/>
  <c r="M75" i="28"/>
  <c r="N75" i="28"/>
  <c r="M77" i="28"/>
  <c r="N77" i="28"/>
  <c r="M81" i="28"/>
  <c r="N81" i="28"/>
  <c r="M74" i="28"/>
  <c r="N74" i="28"/>
  <c r="M76" i="28"/>
  <c r="N76" i="28"/>
  <c r="P82" i="28"/>
  <c r="Q82" i="28"/>
  <c r="M82" i="28"/>
  <c r="N82" i="28"/>
  <c r="J24" i="28"/>
  <c r="I69" i="28"/>
  <c r="I70" i="28"/>
  <c r="I72" i="28"/>
  <c r="I78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J38" i="28"/>
  <c r="J39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J59" i="28"/>
  <c r="J60" i="28"/>
  <c r="J61" i="28"/>
  <c r="J62" i="28"/>
  <c r="J63" i="28"/>
  <c r="J64" i="28"/>
  <c r="J65" i="28"/>
  <c r="J66" i="28"/>
  <c r="J67" i="28"/>
  <c r="J68" i="28"/>
  <c r="J69" i="28"/>
  <c r="J70" i="28"/>
  <c r="J71" i="28"/>
  <c r="J72" i="28"/>
  <c r="J73" i="28"/>
  <c r="J74" i="28"/>
  <c r="J75" i="28"/>
  <c r="J76" i="28"/>
  <c r="J77" i="28"/>
  <c r="J78" i="28"/>
  <c r="D25" i="28"/>
  <c r="D26" i="28" s="1"/>
  <c r="D27" i="28" s="1"/>
  <c r="D28" i="28" s="1"/>
  <c r="D29" i="28" s="1"/>
  <c r="D30" i="28" s="1"/>
  <c r="D31" i="28" s="1"/>
  <c r="D32" i="28" s="1"/>
  <c r="D33" i="28" s="1"/>
  <c r="D34" i="28" s="1"/>
  <c r="D35" i="28" s="1"/>
  <c r="D36" i="28" s="1"/>
  <c r="D37" i="28" s="1"/>
  <c r="D38" i="28" s="1"/>
  <c r="D39" i="28" s="1"/>
  <c r="D40" i="28" s="1"/>
  <c r="D41" i="28" s="1"/>
  <c r="D42" i="28" s="1"/>
  <c r="D43" i="28" s="1"/>
  <c r="D44" i="28" s="1"/>
  <c r="D45" i="28" s="1"/>
  <c r="D46" i="28" s="1"/>
  <c r="D47" i="28" s="1"/>
  <c r="D48" i="28" s="1"/>
  <c r="D49" i="28" s="1"/>
  <c r="D50" i="28" s="1"/>
  <c r="D51" i="28" s="1"/>
  <c r="D52" i="28" s="1"/>
  <c r="D53" i="28" s="1"/>
  <c r="D54" i="28" s="1"/>
  <c r="D55" i="28" s="1"/>
  <c r="D56" i="28" s="1"/>
  <c r="D57" i="28" s="1"/>
  <c r="D58" i="28" s="1"/>
  <c r="D59" i="28" s="1"/>
  <c r="D60" i="28" s="1"/>
  <c r="D61" i="28" s="1"/>
  <c r="D62" i="28" s="1"/>
  <c r="D63" i="28" s="1"/>
  <c r="D64" i="28" s="1"/>
  <c r="D65" i="28" s="1"/>
  <c r="D66" i="28" s="1"/>
  <c r="D67" i="28" s="1"/>
  <c r="D68" i="28" s="1"/>
  <c r="D69" i="28" s="1"/>
  <c r="D70" i="28" s="1"/>
  <c r="D71" i="28" s="1"/>
  <c r="D72" i="28" s="1"/>
  <c r="D73" i="28" s="1"/>
  <c r="D74" i="28" s="1"/>
  <c r="D75" i="28" s="1"/>
  <c r="D76" i="28" s="1"/>
  <c r="D77" i="28" s="1"/>
  <c r="D78" i="28" s="1"/>
  <c r="D79" i="28" s="1"/>
  <c r="D80" i="28" s="1"/>
  <c r="D81" i="28" s="1"/>
  <c r="D82" i="28" s="1"/>
  <c r="P79" i="28" l="1"/>
  <c r="Q75" i="28"/>
  <c r="Q69" i="28"/>
  <c r="N69" i="28"/>
  <c r="Q71" i="28"/>
  <c r="N71" i="28"/>
  <c r="N70" i="28"/>
  <c r="Q70" i="28"/>
  <c r="N73" i="28"/>
  <c r="Q73" i="28"/>
  <c r="Q72" i="28"/>
  <c r="N72" i="28"/>
  <c r="K71" i="28"/>
  <c r="I71" i="28"/>
  <c r="K77" i="28"/>
  <c r="I77" i="28"/>
  <c r="K76" i="28"/>
  <c r="I76" i="28"/>
  <c r="K75" i="28"/>
  <c r="I75" i="28"/>
  <c r="K74" i="28"/>
  <c r="I74" i="28"/>
  <c r="K73" i="28"/>
  <c r="I73" i="28"/>
  <c r="K70" i="28"/>
  <c r="K69" i="28"/>
  <c r="K72" i="28"/>
  <c r="K68" i="28"/>
  <c r="K78" i="28"/>
  <c r="I32" i="28"/>
  <c r="L32" i="28" s="1"/>
  <c r="K32" i="28"/>
  <c r="L59" i="28"/>
  <c r="M59" i="28" s="1"/>
  <c r="K59" i="28"/>
  <c r="O56" i="28"/>
  <c r="P56" i="28" s="1"/>
  <c r="K56" i="28"/>
  <c r="I41" i="28"/>
  <c r="O41" i="28" s="1"/>
  <c r="P41" i="28" s="1"/>
  <c r="K41" i="28"/>
  <c r="O54" i="28"/>
  <c r="P54" i="28" s="1"/>
  <c r="K54" i="28"/>
  <c r="I40" i="28"/>
  <c r="L40" i="28" s="1"/>
  <c r="M40" i="28" s="1"/>
  <c r="K40" i="28"/>
  <c r="O67" i="28"/>
  <c r="P67" i="28" s="1"/>
  <c r="K67" i="28"/>
  <c r="I39" i="28"/>
  <c r="O39" i="28" s="1"/>
  <c r="P39" i="28" s="1"/>
  <c r="K39" i="28"/>
  <c r="L66" i="28"/>
  <c r="M66" i="28" s="1"/>
  <c r="K66" i="28"/>
  <c r="H24" i="28"/>
  <c r="L24" i="28" s="1"/>
  <c r="K24" i="28"/>
  <c r="I37" i="28"/>
  <c r="O37" i="28" s="1"/>
  <c r="K37" i="28"/>
  <c r="O50" i="28"/>
  <c r="P50" i="28" s="1"/>
  <c r="K50" i="28"/>
  <c r="L49" i="28"/>
  <c r="M49" i="28" s="1"/>
  <c r="K49" i="28"/>
  <c r="O48" i="28"/>
  <c r="P48" i="28" s="1"/>
  <c r="K48" i="28"/>
  <c r="I33" i="28"/>
  <c r="O33" i="28" s="1"/>
  <c r="K33" i="28"/>
  <c r="O60" i="28"/>
  <c r="P60" i="28" s="1"/>
  <c r="K60" i="28"/>
  <c r="L31" i="28"/>
  <c r="K31" i="28"/>
  <c r="L58" i="28"/>
  <c r="M58" i="28" s="1"/>
  <c r="K58" i="28"/>
  <c r="I44" i="28"/>
  <c r="O44" i="28" s="1"/>
  <c r="P44" i="28" s="1"/>
  <c r="K44" i="28"/>
  <c r="H30" i="28"/>
  <c r="L30" i="28" s="1"/>
  <c r="K30" i="28"/>
  <c r="H28" i="28"/>
  <c r="O28" i="28" s="1"/>
  <c r="K28" i="28"/>
  <c r="H27" i="28"/>
  <c r="L27" i="28" s="1"/>
  <c r="K27" i="28"/>
  <c r="H26" i="28"/>
  <c r="O26" i="28" s="1"/>
  <c r="K26" i="28"/>
  <c r="L53" i="28"/>
  <c r="M53" i="28" s="1"/>
  <c r="K53" i="28"/>
  <c r="H25" i="28"/>
  <c r="O25" i="28" s="1"/>
  <c r="K25" i="28"/>
  <c r="L52" i="28"/>
  <c r="M52" i="28" s="1"/>
  <c r="K52" i="28"/>
  <c r="O65" i="28"/>
  <c r="P65" i="28" s="1"/>
  <c r="K65" i="28"/>
  <c r="O51" i="28"/>
  <c r="P51" i="28" s="1"/>
  <c r="K51" i="28"/>
  <c r="L64" i="28"/>
  <c r="M64" i="28" s="1"/>
  <c r="K64" i="28"/>
  <c r="I36" i="28"/>
  <c r="O36" i="28" s="1"/>
  <c r="K36" i="28"/>
  <c r="L63" i="28"/>
  <c r="M63" i="28" s="1"/>
  <c r="K63" i="28"/>
  <c r="I35" i="28"/>
  <c r="O35" i="28" s="1"/>
  <c r="K35" i="28"/>
  <c r="L62" i="28"/>
  <c r="M62" i="28" s="1"/>
  <c r="K62" i="28"/>
  <c r="I34" i="28"/>
  <c r="L34" i="28" s="1"/>
  <c r="K34" i="28"/>
  <c r="O61" i="28"/>
  <c r="P61" i="28" s="1"/>
  <c r="K61" i="28"/>
  <c r="O47" i="28"/>
  <c r="P47" i="28" s="1"/>
  <c r="K47" i="28"/>
  <c r="O46" i="28"/>
  <c r="P46" i="28" s="1"/>
  <c r="K46" i="28"/>
  <c r="O45" i="28"/>
  <c r="P45" i="28" s="1"/>
  <c r="K45" i="28"/>
  <c r="O57" i="28"/>
  <c r="P57" i="28" s="1"/>
  <c r="K57" i="28"/>
  <c r="I43" i="28"/>
  <c r="O43" i="28" s="1"/>
  <c r="P43" i="28" s="1"/>
  <c r="K43" i="28"/>
  <c r="H29" i="28"/>
  <c r="L29" i="28" s="1"/>
  <c r="N29" i="28" s="1"/>
  <c r="K29" i="28"/>
  <c r="I42" i="28"/>
  <c r="O42" i="28" s="1"/>
  <c r="P42" i="28" s="1"/>
  <c r="K42" i="28"/>
  <c r="O55" i="28"/>
  <c r="P55" i="28" s="1"/>
  <c r="K55" i="28"/>
  <c r="I38" i="28"/>
  <c r="O38" i="28" s="1"/>
  <c r="P38" i="28" s="1"/>
  <c r="K38" i="28"/>
  <c r="K83" i="28" l="1"/>
  <c r="L39" i="28"/>
  <c r="M39" i="28" s="1"/>
  <c r="L65" i="28"/>
  <c r="M65" i="28" s="1"/>
  <c r="O59" i="28"/>
  <c r="P59" i="28" s="1"/>
  <c r="O32" i="28"/>
  <c r="P32" i="28" s="1"/>
  <c r="O64" i="28"/>
  <c r="P64" i="28" s="1"/>
  <c r="L25" i="28"/>
  <c r="N25" i="28" s="1"/>
  <c r="O29" i="28"/>
  <c r="P29" i="28" s="1"/>
  <c r="O58" i="28"/>
  <c r="P58" i="28" s="1"/>
  <c r="L47" i="28"/>
  <c r="M47" i="28" s="1"/>
  <c r="O27" i="28"/>
  <c r="Q27" i="28" s="1"/>
  <c r="L33" i="28"/>
  <c r="N33" i="28" s="1"/>
  <c r="L55" i="28"/>
  <c r="M55" i="28" s="1"/>
  <c r="O52" i="28"/>
  <c r="P52" i="28" s="1"/>
  <c r="L35" i="28"/>
  <c r="M35" i="28" s="1"/>
  <c r="O53" i="28"/>
  <c r="P53" i="28" s="1"/>
  <c r="L48" i="28"/>
  <c r="M48" i="28" s="1"/>
  <c r="L26" i="28"/>
  <c r="M26" i="28" s="1"/>
  <c r="L28" i="28"/>
  <c r="N28" i="28" s="1"/>
  <c r="L50" i="28"/>
  <c r="M50" i="28" s="1"/>
  <c r="L46" i="28"/>
  <c r="M46" i="28" s="1"/>
  <c r="L60" i="28"/>
  <c r="M60" i="28" s="1"/>
  <c r="L51" i="28"/>
  <c r="M51" i="28" s="1"/>
  <c r="L54" i="28"/>
  <c r="M54" i="28" s="1"/>
  <c r="L57" i="28"/>
  <c r="M57" i="28" s="1"/>
  <c r="L43" i="28"/>
  <c r="M43" i="28" s="1"/>
  <c r="O30" i="28"/>
  <c r="Q30" i="28" s="1"/>
  <c r="L67" i="28"/>
  <c r="M67" i="28" s="1"/>
  <c r="L44" i="28"/>
  <c r="M44" i="28" s="1"/>
  <c r="L61" i="28"/>
  <c r="M61" i="28" s="1"/>
  <c r="L37" i="28"/>
  <c r="N37" i="28" s="1"/>
  <c r="O62" i="28"/>
  <c r="P62" i="28" s="1"/>
  <c r="L42" i="28"/>
  <c r="M42" i="28" s="1"/>
  <c r="L41" i="28"/>
  <c r="M41" i="28" s="1"/>
  <c r="O34" i="28"/>
  <c r="Q34" i="28" s="1"/>
  <c r="L56" i="28"/>
  <c r="M56" i="28" s="1"/>
  <c r="O66" i="28"/>
  <c r="P66" i="28" s="1"/>
  <c r="O40" i="28"/>
  <c r="P40" i="28" s="1"/>
  <c r="L45" i="28"/>
  <c r="M45" i="28" s="1"/>
  <c r="L36" i="28"/>
  <c r="N36" i="28" s="1"/>
  <c r="O49" i="28"/>
  <c r="P49" i="28" s="1"/>
  <c r="O24" i="28"/>
  <c r="P24" i="28" s="1"/>
  <c r="O31" i="28"/>
  <c r="P31" i="28" s="1"/>
  <c r="L38" i="28"/>
  <c r="M38" i="28" s="1"/>
  <c r="O63" i="28"/>
  <c r="P63" i="28" s="1"/>
  <c r="P26" i="28"/>
  <c r="Q26" i="28"/>
  <c r="M29" i="28"/>
  <c r="M31" i="28"/>
  <c r="N31" i="28"/>
  <c r="Q28" i="28"/>
  <c r="P28" i="28"/>
  <c r="N32" i="28"/>
  <c r="M32" i="28"/>
  <c r="M34" i="28"/>
  <c r="N34" i="28"/>
  <c r="Q36" i="28"/>
  <c r="P36" i="28"/>
  <c r="N24" i="28"/>
  <c r="M24" i="28"/>
  <c r="Q35" i="28"/>
  <c r="P35" i="28"/>
  <c r="P37" i="28"/>
  <c r="Q37" i="28"/>
  <c r="P25" i="28"/>
  <c r="Q25" i="28"/>
  <c r="M27" i="28"/>
  <c r="N27" i="28"/>
  <c r="N30" i="28"/>
  <c r="M30" i="28"/>
  <c r="Q33" i="28"/>
  <c r="P33" i="28"/>
  <c r="Q32" i="28" l="1"/>
  <c r="M33" i="28"/>
  <c r="P27" i="28"/>
  <c r="M25" i="28"/>
  <c r="Q29" i="28"/>
  <c r="N26" i="28"/>
  <c r="M37" i="28"/>
  <c r="P34" i="28"/>
  <c r="N35" i="28"/>
  <c r="M28" i="28"/>
  <c r="P30" i="28"/>
  <c r="Q24" i="28"/>
  <c r="M36" i="28"/>
  <c r="Q31" i="28"/>
  <c r="Q67" i="28" l="1"/>
  <c r="Q64" i="28"/>
  <c r="Q61" i="28"/>
  <c r="Q57" i="28" l="1"/>
  <c r="Q55" i="28"/>
  <c r="Q53" i="28"/>
  <c r="Q51" i="28"/>
  <c r="Q49" i="28"/>
  <c r="Q47" i="28"/>
  <c r="Q45" i="28"/>
  <c r="Q43" i="28"/>
  <c r="Q41" i="28"/>
  <c r="Q39" i="28"/>
  <c r="Q38" i="28"/>
  <c r="O68" i="28" l="1"/>
  <c r="P68" i="28" s="1"/>
  <c r="Q60" i="28"/>
  <c r="Q59" i="28"/>
  <c r="N53" i="28"/>
  <c r="N55" i="28"/>
  <c r="N57" i="28"/>
  <c r="N59" i="28"/>
  <c r="N49" i="28"/>
  <c r="N51" i="28"/>
  <c r="N67" i="28"/>
  <c r="N45" i="28"/>
  <c r="N47" i="28"/>
  <c r="N61" i="28"/>
  <c r="N38" i="28"/>
  <c r="N64" i="28"/>
  <c r="N39" i="28"/>
  <c r="N41" i="28"/>
  <c r="N43" i="28"/>
  <c r="Q52" i="28"/>
  <c r="Q42" i="28"/>
  <c r="Q56" i="28"/>
  <c r="Q40" i="28"/>
  <c r="Q48" i="28"/>
  <c r="Q50" i="28"/>
  <c r="Q58" i="28"/>
  <c r="Q44" i="28"/>
  <c r="Q54" i="28"/>
  <c r="Q46" i="28"/>
  <c r="L68" i="28" l="1"/>
  <c r="M68" i="28" s="1"/>
  <c r="N58" i="28"/>
  <c r="N56" i="28"/>
  <c r="N54" i="28"/>
  <c r="N50" i="28"/>
  <c r="N52" i="28"/>
  <c r="N42" i="28"/>
  <c r="N40" i="28"/>
  <c r="N48" i="28"/>
  <c r="N46" i="28"/>
  <c r="N44" i="28"/>
  <c r="N60" i="28"/>
  <c r="B44" i="19"/>
  <c r="E19" i="33"/>
  <c r="C19" i="33"/>
  <c r="E17" i="33"/>
  <c r="O22" i="19" s="1"/>
  <c r="C17" i="33"/>
  <c r="G22" i="19" s="1"/>
  <c r="E14" i="33"/>
  <c r="O21" i="19" s="1"/>
  <c r="C14" i="33"/>
  <c r="G21" i="19" s="1"/>
  <c r="E11" i="33"/>
  <c r="O20" i="19" s="1"/>
  <c r="C11" i="33"/>
  <c r="G20" i="19" s="1"/>
  <c r="E8" i="33"/>
  <c r="O19" i="19" s="1"/>
  <c r="C8" i="33"/>
  <c r="G19" i="19" s="1"/>
  <c r="G23" i="19" l="1"/>
  <c r="G24" i="19"/>
  <c r="E10" i="19"/>
  <c r="E11" i="19" s="1"/>
  <c r="C20" i="33"/>
  <c r="M10" i="19"/>
  <c r="E20" i="33"/>
  <c r="Q65" i="28" l="1"/>
  <c r="Q68" i="28" l="1"/>
  <c r="N68" i="28"/>
  <c r="Q66" i="28"/>
  <c r="Q62" i="28"/>
  <c r="Q63" i="28"/>
  <c r="N65" i="28"/>
  <c r="N66" i="28"/>
  <c r="N62" i="28"/>
  <c r="N63" i="28"/>
  <c r="O24" i="19"/>
  <c r="O25" i="19"/>
  <c r="O26" i="19"/>
  <c r="O27" i="19"/>
  <c r="O28" i="19"/>
  <c r="O29" i="19"/>
  <c r="O30" i="19"/>
  <c r="O23" i="19"/>
  <c r="G25" i="19"/>
  <c r="G26" i="19"/>
  <c r="G27" i="19"/>
  <c r="G28" i="19"/>
  <c r="G29" i="19"/>
  <c r="G30" i="19"/>
  <c r="B43" i="19"/>
  <c r="Q83" i="28" l="1"/>
  <c r="Q84" i="28" s="1"/>
  <c r="M14" i="19" s="1"/>
  <c r="G31" i="19"/>
  <c r="N83" i="28"/>
  <c r="N84" i="28" s="1"/>
  <c r="E14" i="19" s="1"/>
  <c r="M11" i="19"/>
  <c r="M12" i="19" l="1"/>
  <c r="M15" i="19"/>
  <c r="N19" i="19"/>
  <c r="E12" i="19"/>
  <c r="E15" i="19" s="1"/>
  <c r="K19" i="19"/>
  <c r="O22" i="28"/>
  <c r="L22" i="28"/>
  <c r="E13" i="19" l="1"/>
  <c r="F43" i="19" s="1"/>
  <c r="F19" i="19"/>
  <c r="E43" i="19" l="1"/>
  <c r="G43" i="19" l="1"/>
  <c r="H43" i="19" s="1"/>
  <c r="O31" i="19"/>
  <c r="E44" i="19" s="1"/>
  <c r="C19" i="19" l="1"/>
  <c r="D19" i="19" s="1"/>
  <c r="M23" i="19" l="1"/>
  <c r="M27" i="19"/>
  <c r="L19" i="19"/>
  <c r="M20" i="19"/>
  <c r="M24" i="19"/>
  <c r="M28" i="19"/>
  <c r="M21" i="19"/>
  <c r="M25" i="19"/>
  <c r="M29" i="19"/>
  <c r="M22" i="19"/>
  <c r="M26" i="19"/>
  <c r="M30" i="19"/>
  <c r="M19" i="19"/>
  <c r="K20" i="19" s="1"/>
  <c r="E22" i="19"/>
  <c r="E26" i="19"/>
  <c r="E30" i="19"/>
  <c r="E20" i="19"/>
  <c r="E23" i="19"/>
  <c r="E27" i="19"/>
  <c r="E24" i="19"/>
  <c r="E28" i="19"/>
  <c r="E21" i="19"/>
  <c r="E25" i="19"/>
  <c r="E29" i="19"/>
  <c r="E19" i="19"/>
  <c r="C20" i="19" s="1"/>
  <c r="H19" i="19" l="1"/>
  <c r="L20" i="19"/>
  <c r="K21" i="19"/>
  <c r="C21" i="19"/>
  <c r="D20" i="19"/>
  <c r="M31" i="19"/>
  <c r="E31" i="19"/>
  <c r="K22" i="19" l="1"/>
  <c r="L21" i="19"/>
  <c r="D21" i="19"/>
  <c r="C22" i="19"/>
  <c r="K23" i="19" l="1"/>
  <c r="L22" i="19"/>
  <c r="C23" i="19"/>
  <c r="D22" i="19"/>
  <c r="K24" i="19" l="1"/>
  <c r="L23" i="19"/>
  <c r="D23" i="19"/>
  <c r="C24" i="19"/>
  <c r="K25" i="19" l="1"/>
  <c r="L24" i="19"/>
  <c r="C25" i="19"/>
  <c r="D24" i="19"/>
  <c r="K26" i="19" l="1"/>
  <c r="L25" i="19"/>
  <c r="C26" i="19"/>
  <c r="D25" i="19"/>
  <c r="K27" i="19" l="1"/>
  <c r="L26" i="19"/>
  <c r="D26" i="19"/>
  <c r="C27" i="19"/>
  <c r="K28" i="19" l="1"/>
  <c r="L27" i="19"/>
  <c r="D27" i="19"/>
  <c r="C28" i="19"/>
  <c r="K29" i="19" l="1"/>
  <c r="L28" i="19"/>
  <c r="D28" i="19"/>
  <c r="C29" i="19"/>
  <c r="K30" i="19" l="1"/>
  <c r="L29" i="19"/>
  <c r="C30" i="19"/>
  <c r="D29" i="19"/>
  <c r="L30" i="19" l="1"/>
  <c r="D30" i="19"/>
  <c r="L31" i="19" l="1"/>
  <c r="C44" i="19" s="1"/>
  <c r="D31" i="19"/>
  <c r="C43" i="19" s="1"/>
  <c r="F20" i="19" l="1"/>
  <c r="F21" i="19"/>
  <c r="H21" i="19" s="1"/>
  <c r="F29" i="19"/>
  <c r="H29" i="19" s="1"/>
  <c r="F30" i="19"/>
  <c r="H30" i="19" s="1"/>
  <c r="F22" i="19"/>
  <c r="H22" i="19" s="1"/>
  <c r="F23" i="19"/>
  <c r="H23" i="19" s="1"/>
  <c r="F24" i="19"/>
  <c r="H24" i="19" s="1"/>
  <c r="F28" i="19"/>
  <c r="H28" i="19" s="1"/>
  <c r="F25" i="19"/>
  <c r="H25" i="19" s="1"/>
  <c r="F26" i="19"/>
  <c r="H26" i="19" s="1"/>
  <c r="F27" i="19"/>
  <c r="H27" i="19" s="1"/>
  <c r="H20" i="19" l="1"/>
  <c r="H31" i="19" s="1"/>
  <c r="F31" i="19"/>
  <c r="D43" i="19" s="1"/>
  <c r="I43" i="19" s="1"/>
  <c r="M13" i="19" l="1"/>
  <c r="F44" i="19" l="1"/>
  <c r="G44" i="19" s="1"/>
  <c r="H44" i="19" s="1"/>
  <c r="N20" i="19"/>
  <c r="P20" i="19" s="1"/>
  <c r="N29" i="19"/>
  <c r="P29" i="19" s="1"/>
  <c r="N21" i="19"/>
  <c r="P21" i="19" s="1"/>
  <c r="N26" i="19"/>
  <c r="P26" i="19" s="1"/>
  <c r="N27" i="19"/>
  <c r="P27" i="19" s="1"/>
  <c r="N23" i="19"/>
  <c r="P23" i="19" s="1"/>
  <c r="N22" i="19"/>
  <c r="P22" i="19" s="1"/>
  <c r="P19" i="19"/>
  <c r="N25" i="19"/>
  <c r="P25" i="19" s="1"/>
  <c r="N30" i="19"/>
  <c r="P30" i="19" s="1"/>
  <c r="N28" i="19"/>
  <c r="P28" i="19" s="1"/>
  <c r="N24" i="19"/>
  <c r="P24" i="19" s="1"/>
  <c r="P31" i="19" l="1"/>
  <c r="N31" i="19"/>
  <c r="D44" i="19" s="1"/>
  <c r="I44" i="19" s="1"/>
  <c r="J44" i="19" l="1"/>
  <c r="J43" i="19"/>
</calcChain>
</file>

<file path=xl/sharedStrings.xml><?xml version="1.0" encoding="utf-8"?>
<sst xmlns="http://schemas.openxmlformats.org/spreadsheetml/2006/main" count="142" uniqueCount="88">
  <si>
    <t>h/a</t>
  </si>
  <si>
    <t>Zinssatz</t>
  </si>
  <si>
    <t>%</t>
  </si>
  <si>
    <t>Abschreibung</t>
  </si>
  <si>
    <t>a</t>
  </si>
  <si>
    <t>Stromkosten</t>
  </si>
  <si>
    <t>€/kWh</t>
  </si>
  <si>
    <t>Preissteigerung Strom</t>
  </si>
  <si>
    <t>Preissteigerung Wartung ab 5. Jahr</t>
  </si>
  <si>
    <t>Preissteigerung Wartung</t>
  </si>
  <si>
    <t>Investition Bieter 2</t>
  </si>
  <si>
    <t>Brutto (19%)</t>
  </si>
  <si>
    <t>kWh/a</t>
  </si>
  <si>
    <t>incl. 5 % Toleranz</t>
  </si>
  <si>
    <t>Jahre</t>
  </si>
  <si>
    <t>Zinsbasis</t>
  </si>
  <si>
    <t>Zinsen</t>
  </si>
  <si>
    <t>Tilgung</t>
  </si>
  <si>
    <t>Strom</t>
  </si>
  <si>
    <t>Wartung</t>
  </si>
  <si>
    <t xml:space="preserve">Gesamtkosten </t>
  </si>
  <si>
    <t>Summe</t>
  </si>
  <si>
    <t>kg/kWh</t>
  </si>
  <si>
    <t>Angebot brutto plus Zinsen</t>
  </si>
  <si>
    <t>Differenz</t>
  </si>
  <si>
    <t>Stunden</t>
  </si>
  <si>
    <t>Fördersatz</t>
  </si>
  <si>
    <t xml:space="preserve">ÜBERSICHT </t>
  </si>
  <si>
    <t>t/a</t>
  </si>
  <si>
    <t>Gesamtpreis Netto</t>
  </si>
  <si>
    <t>Wartung 1.  Jahr netto</t>
  </si>
  <si>
    <t>brutto</t>
  </si>
  <si>
    <t>Wartung 2. Jahr netto</t>
  </si>
  <si>
    <t>Wartung 3. Jahr netto</t>
  </si>
  <si>
    <t>Wartung 4. Jahr netto</t>
  </si>
  <si>
    <t>Gesamtpreis Netto ohne Wartung</t>
  </si>
  <si>
    <t>Investition Bieter 1</t>
  </si>
  <si>
    <t>Netto ohne Wartung</t>
  </si>
  <si>
    <t>Bieter 1</t>
  </si>
  <si>
    <t>Bieter 2</t>
  </si>
  <si>
    <t>Kläranlage Hof Luftmengenverteilung</t>
  </si>
  <si>
    <t>Klasse
[Nm³/h]</t>
  </si>
  <si>
    <t>Relative häufigkeit
[%]</t>
  </si>
  <si>
    <t>Grundlast-verdichter</t>
  </si>
  <si>
    <t>Hauptlast-verdichter</t>
  </si>
  <si>
    <t>Summen-häufigkeit
[%]</t>
  </si>
  <si>
    <t>Interplations-wert Hauptlast-verdichter
[Nm³/h]</t>
  </si>
  <si>
    <t>Gesamtpreis Brutto ohne Wartung</t>
  </si>
  <si>
    <t>Grundlast-verdichter
[kW]</t>
  </si>
  <si>
    <t>Hauptlast-verdichter
[kW]</t>
  </si>
  <si>
    <t>Gesamtleistungsaufnahme der Verdichter</t>
  </si>
  <si>
    <t>Gesamtpreis und Wartungskosten</t>
  </si>
  <si>
    <t>Wirtschaftlichkeit</t>
  </si>
  <si>
    <t>bei Norm-Volumenstrom
[Nm³/h]</t>
  </si>
  <si>
    <t>Verbrauch
[kWh/]a</t>
  </si>
  <si>
    <t>Spezifische System Energie-aufnahme
[Wh/Nm³]</t>
  </si>
  <si>
    <t>Interpolationen Gesamtleistungsaufnahme</t>
  </si>
  <si>
    <t>Interplations-wert Grundlast-verdichter
[Nm³/h]</t>
  </si>
  <si>
    <t>Rechenwert Klasse
[Nm³/h]</t>
  </si>
  <si>
    <t>Luftmengenverteilung und Energieverbrauch</t>
  </si>
  <si>
    <t>Summe gesamt [kWh]</t>
  </si>
  <si>
    <t>spzifische Energieaufnahme [Wh/Nm³]</t>
  </si>
  <si>
    <t>Luftmenge
[Nm³]</t>
  </si>
  <si>
    <t>Leistungs- aufnahme
[kW]</t>
  </si>
  <si>
    <t>Spezifische System Energieaufnahme
[Wh/Nm³]</t>
  </si>
  <si>
    <t>Betriebsstunden</t>
  </si>
  <si>
    <t>Summe [Nm³/a]</t>
  </si>
  <si>
    <t xml:space="preserve">Wartungskosten </t>
  </si>
  <si>
    <t>CO2 Einsparung ggü. Bestand
[t/a]</t>
  </si>
  <si>
    <t>Jahresstromverbrauch Bieter 1</t>
  </si>
  <si>
    <t>Jahresstromverbrauch Bieter 2</t>
  </si>
  <si>
    <t>CO2-Emission Bieter 1</t>
  </si>
  <si>
    <t>CO2-Emission Bieter 2</t>
  </si>
  <si>
    <t>Wirtschaftliche Gesamtwertung:</t>
  </si>
  <si>
    <t>CO2-Faktor</t>
  </si>
  <si>
    <t>Förderdeckel</t>
  </si>
  <si>
    <t>CO2 Bestand</t>
  </si>
  <si>
    <t>CO2 Einsparung</t>
  </si>
  <si>
    <t>CO2 Emission angebotene Verdichter
[t/a]</t>
  </si>
  <si>
    <t>Wh/Nm³</t>
  </si>
  <si>
    <t>mittlere spezifische Leistungsaufnahme Bieter 1</t>
  </si>
  <si>
    <t>mittlere spezifische Leistungsaufnahme Bieter 2</t>
  </si>
  <si>
    <t>t/a, mindestens</t>
  </si>
  <si>
    <t>Sonstige Kosten</t>
  </si>
  <si>
    <t>(Andere förderfähige Kosten)</t>
  </si>
  <si>
    <t>statische Amortisation ohne Förderung Bieter 1</t>
  </si>
  <si>
    <t>statische Amortisation ohne Förderung Bieter 2</t>
  </si>
  <si>
    <r>
      <t>Bieterangaben</t>
    </r>
    <r>
      <rPr>
        <b/>
        <sz val="16"/>
        <color theme="1"/>
        <rFont val="Calibri"/>
        <family val="2"/>
        <scheme val="minor"/>
      </rPr>
      <t xml:space="preserve"> (graue Felder)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</si>
</sst>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]_-;\-* #,##0.00\ [$€]_-;_-* &quot;-&quot;??\ [$€]_-;_-@_-"/>
    <numFmt numFmtId="165" formatCode="_-* #,##0.00\ _D_M_-;\-* #,##0.00\ _D_M_-;_-* &quot;-&quot;??\ _D_M_-;_-@_-"/>
    <numFmt numFmtId="166" formatCode="0.0"/>
    <numFmt numFmtId="167" formatCode="#,##0.00\ &quot;€&quot;"/>
    <numFmt numFmtId="168" formatCode="_-* #,##0_-;\-* #,##0_-;_-* &quot;-&quot;??_-;_-@_-"/>
    <numFmt numFmtId="169" formatCode="_-* #,##0.00\ [$€-407]_-;\-* #,##0.00\ [$€-407]_-;_-* &quot;-&quot;??\ [$€-407]_-;_-@_-"/>
    <numFmt numFmtId="170" formatCode="0.000"/>
    <numFmt numFmtId="171" formatCode="_-* #,##0.0_-;\-* #,##0.0_-;_-* &quot;-&quot;??_-;_-@_-"/>
    <numFmt numFmtId="172" formatCode="_-* #,##0\ _€_-;\-* #,##0\ _€_-;_-* &quot;-&quot;\ _€_-;_-@_-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Arial"/>
      <family val="2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6" fillId="0" borderId="0"/>
    <xf numFmtId="164" fontId="8" fillId="0" borderId="0"/>
    <xf numFmtId="164" fontId="1" fillId="0" borderId="0" applyNumberFormat="0" applyFill="0" applyBorder="0" applyAlignment="0" applyProtection="0">
      <alignment vertical="top"/>
      <protection locked="0"/>
    </xf>
    <xf numFmtId="164" fontId="8" fillId="0" borderId="0"/>
    <xf numFmtId="164" fontId="3" fillId="0" borderId="0"/>
    <xf numFmtId="164" fontId="3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8" fillId="0" borderId="0"/>
    <xf numFmtId="164" fontId="2" fillId="0" borderId="0"/>
    <xf numFmtId="164" fontId="3" fillId="0" borderId="0"/>
    <xf numFmtId="0" fontId="3" fillId="0" borderId="0"/>
    <xf numFmtId="0" fontId="8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8" fillId="0" borderId="0"/>
    <xf numFmtId="164" fontId="8" fillId="0" borderId="0"/>
    <xf numFmtId="165" fontId="3" fillId="0" borderId="0" applyFont="0" applyFill="0" applyBorder="0" applyAlignment="0" applyProtection="0"/>
    <xf numFmtId="0" fontId="8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164" fontId="2" fillId="0" borderId="0"/>
    <xf numFmtId="164" fontId="3" fillId="0" borderId="0"/>
    <xf numFmtId="164" fontId="3" fillId="0" borderId="0"/>
    <xf numFmtId="164" fontId="3" fillId="0" borderId="0"/>
    <xf numFmtId="0" fontId="8" fillId="0" borderId="0"/>
    <xf numFmtId="0" fontId="3" fillId="0" borderId="0"/>
    <xf numFmtId="4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98">
    <xf numFmtId="0" fontId="0" fillId="0" borderId="0" xfId="0"/>
    <xf numFmtId="166" fontId="0" fillId="0" borderId="0" xfId="0" applyNumberFormat="1"/>
    <xf numFmtId="0" fontId="10" fillId="0" borderId="0" xfId="1" applyFont="1"/>
    <xf numFmtId="0" fontId="11" fillId="2" borderId="11" xfId="1" applyFont="1" applyFill="1" applyBorder="1" applyAlignment="1">
      <alignment horizontal="center"/>
    </xf>
    <xf numFmtId="44" fontId="0" fillId="0" borderId="0" xfId="0" applyNumberFormat="1"/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/>
    <xf numFmtId="43" fontId="0" fillId="5" borderId="3" xfId="0" applyNumberFormat="1" applyFill="1" applyBorder="1"/>
    <xf numFmtId="43" fontId="0" fillId="6" borderId="3" xfId="0" applyNumberFormat="1" applyFill="1" applyBorder="1"/>
    <xf numFmtId="44" fontId="15" fillId="0" borderId="0" xfId="40" applyFont="1"/>
    <xf numFmtId="169" fontId="15" fillId="0" borderId="0" xfId="0" applyNumberFormat="1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44" fontId="15" fillId="0" borderId="3" xfId="0" applyNumberFormat="1" applyFont="1" applyBorder="1" applyAlignment="1">
      <alignment vertical="center"/>
    </xf>
    <xf numFmtId="44" fontId="15" fillId="0" borderId="6" xfId="0" applyNumberFormat="1" applyFont="1" applyBorder="1" applyAlignment="1">
      <alignment vertical="center"/>
    </xf>
    <xf numFmtId="170" fontId="0" fillId="0" borderId="0" xfId="0" applyNumberFormat="1"/>
    <xf numFmtId="9" fontId="0" fillId="0" borderId="0" xfId="41" applyFont="1"/>
    <xf numFmtId="168" fontId="3" fillId="8" borderId="3" xfId="39" applyNumberFormat="1" applyFont="1" applyFill="1" applyBorder="1"/>
    <xf numFmtId="168" fontId="3" fillId="8" borderId="28" xfId="39" applyNumberFormat="1" applyFont="1" applyFill="1" applyBorder="1"/>
    <xf numFmtId="168" fontId="0" fillId="0" borderId="0" xfId="0" applyNumberFormat="1"/>
    <xf numFmtId="0" fontId="0" fillId="0" borderId="0" xfId="0" applyAlignment="1">
      <alignment horizontal="center"/>
    </xf>
    <xf numFmtId="0" fontId="20" fillId="0" borderId="0" xfId="0" applyFont="1"/>
    <xf numFmtId="43" fontId="0" fillId="5" borderId="28" xfId="0" applyNumberFormat="1" applyFill="1" applyBorder="1"/>
    <xf numFmtId="43" fontId="0" fillId="6" borderId="28" xfId="0" applyNumberFormat="1" applyFill="1" applyBorder="1"/>
    <xf numFmtId="168" fontId="3" fillId="8" borderId="1" xfId="39" applyNumberFormat="1" applyFont="1" applyFill="1" applyBorder="1"/>
    <xf numFmtId="43" fontId="0" fillId="5" borderId="1" xfId="0" applyNumberFormat="1" applyFill="1" applyBorder="1"/>
    <xf numFmtId="43" fontId="0" fillId="6" borderId="1" xfId="0" applyNumberFormat="1" applyFill="1" applyBorder="1"/>
    <xf numFmtId="0" fontId="7" fillId="5" borderId="7" xfId="0" applyFont="1" applyFill="1" applyBorder="1" applyAlignment="1">
      <alignment horizontal="center" vertical="center" wrapText="1"/>
    </xf>
    <xf numFmtId="1" fontId="7" fillId="8" borderId="32" xfId="6" applyNumberFormat="1" applyFont="1" applyFill="1" applyBorder="1" applyAlignment="1">
      <alignment horizontal="center" vertical="center" wrapText="1"/>
    </xf>
    <xf numFmtId="1" fontId="7" fillId="8" borderId="33" xfId="6" applyNumberFormat="1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168" fontId="3" fillId="8" borderId="3" xfId="39" applyNumberFormat="1" applyFont="1" applyFill="1" applyBorder="1" applyAlignment="1">
      <alignment horizontal="center"/>
    </xf>
    <xf numFmtId="168" fontId="3" fillId="8" borderId="28" xfId="39" applyNumberFormat="1" applyFont="1" applyFill="1" applyBorder="1" applyAlignment="1">
      <alignment horizontal="center"/>
    </xf>
    <xf numFmtId="168" fontId="3" fillId="8" borderId="1" xfId="39" applyNumberFormat="1" applyFont="1" applyFill="1" applyBorder="1" applyAlignment="1">
      <alignment horizontal="center"/>
    </xf>
    <xf numFmtId="170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1" fillId="2" borderId="9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2" borderId="13" xfId="1" applyFont="1" applyFill="1" applyBorder="1" applyAlignment="1">
      <alignment horizontal="center" vertical="center" wrapText="1"/>
    </xf>
    <xf numFmtId="168" fontId="3" fillId="8" borderId="24" xfId="39" applyNumberFormat="1" applyFont="1" applyFill="1" applyBorder="1"/>
    <xf numFmtId="168" fontId="3" fillId="8" borderId="24" xfId="39" applyNumberFormat="1" applyFont="1" applyFill="1" applyBorder="1" applyAlignment="1">
      <alignment horizontal="center"/>
    </xf>
    <xf numFmtId="43" fontId="0" fillId="5" borderId="24" xfId="0" applyNumberFormat="1" applyFill="1" applyBorder="1"/>
    <xf numFmtId="43" fontId="0" fillId="6" borderId="24" xfId="0" applyNumberFormat="1" applyFill="1" applyBorder="1"/>
    <xf numFmtId="168" fontId="3" fillId="8" borderId="21" xfId="39" applyNumberFormat="1" applyFont="1" applyFill="1" applyBorder="1"/>
    <xf numFmtId="168" fontId="3" fillId="8" borderId="21" xfId="39" applyNumberFormat="1" applyFont="1" applyFill="1" applyBorder="1" applyAlignment="1">
      <alignment horizontal="center"/>
    </xf>
    <xf numFmtId="43" fontId="0" fillId="5" borderId="21" xfId="0" applyNumberFormat="1" applyFill="1" applyBorder="1"/>
    <xf numFmtId="43" fontId="0" fillId="6" borderId="21" xfId="0" applyNumberFormat="1" applyFill="1" applyBorder="1"/>
    <xf numFmtId="0" fontId="7" fillId="8" borderId="33" xfId="0" applyFont="1" applyFill="1" applyBorder="1" applyAlignment="1">
      <alignment horizontal="center" vertical="center" wrapText="1"/>
    </xf>
    <xf numFmtId="168" fontId="7" fillId="5" borderId="16" xfId="39" applyNumberFormat="1" applyFont="1" applyFill="1" applyBorder="1"/>
    <xf numFmtId="43" fontId="7" fillId="5" borderId="40" xfId="39" applyFont="1" applyFill="1" applyBorder="1"/>
    <xf numFmtId="168" fontId="7" fillId="6" borderId="16" xfId="39" applyNumberFormat="1" applyFont="1" applyFill="1" applyBorder="1"/>
    <xf numFmtId="43" fontId="7" fillId="6" borderId="40" xfId="39" applyFont="1" applyFill="1" applyBorder="1"/>
    <xf numFmtId="0" fontId="21" fillId="0" borderId="0" xfId="1" applyFont="1"/>
    <xf numFmtId="0" fontId="22" fillId="0" borderId="0" xfId="0" applyFont="1"/>
    <xf numFmtId="0" fontId="11" fillId="2" borderId="9" xfId="1" applyFont="1" applyFill="1" applyBorder="1" applyAlignment="1">
      <alignment horizontal="right"/>
    </xf>
    <xf numFmtId="172" fontId="3" fillId="8" borderId="3" xfId="39" applyNumberFormat="1" applyFont="1" applyFill="1" applyBorder="1"/>
    <xf numFmtId="43" fontId="0" fillId="8" borderId="3" xfId="0" applyNumberFormat="1" applyFill="1" applyBorder="1"/>
    <xf numFmtId="43" fontId="0" fillId="8" borderId="28" xfId="0" applyNumberFormat="1" applyFill="1" applyBorder="1"/>
    <xf numFmtId="43" fontId="0" fillId="8" borderId="21" xfId="0" applyNumberFormat="1" applyFill="1" applyBorder="1"/>
    <xf numFmtId="43" fontId="0" fillId="8" borderId="24" xfId="0" applyNumberFormat="1" applyFill="1" applyBorder="1"/>
    <xf numFmtId="43" fontId="0" fillId="8" borderId="1" xfId="0" applyNumberFormat="1" applyFill="1" applyBorder="1"/>
    <xf numFmtId="168" fontId="0" fillId="8" borderId="2" xfId="0" applyNumberFormat="1" applyFill="1" applyBorder="1"/>
    <xf numFmtId="168" fontId="0" fillId="8" borderId="27" xfId="0" applyNumberFormat="1" applyFill="1" applyBorder="1"/>
    <xf numFmtId="168" fontId="0" fillId="8" borderId="37" xfId="0" applyNumberFormat="1" applyFill="1" applyBorder="1"/>
    <xf numFmtId="168" fontId="0" fillId="8" borderId="35" xfId="0" applyNumberFormat="1" applyFill="1" applyBorder="1"/>
    <xf numFmtId="168" fontId="0" fillId="8" borderId="20" xfId="0" applyNumberFormat="1" applyFill="1" applyBorder="1"/>
    <xf numFmtId="171" fontId="0" fillId="5" borderId="12" xfId="0" applyNumberFormat="1" applyFill="1" applyBorder="1"/>
    <xf numFmtId="171" fontId="0" fillId="6" borderId="12" xfId="0" applyNumberFormat="1" applyFill="1" applyBorder="1"/>
    <xf numFmtId="171" fontId="0" fillId="5" borderId="30" xfId="0" applyNumberFormat="1" applyFill="1" applyBorder="1"/>
    <xf numFmtId="171" fontId="0" fillId="6" borderId="30" xfId="0" applyNumberFormat="1" applyFill="1" applyBorder="1"/>
    <xf numFmtId="171" fontId="0" fillId="5" borderId="38" xfId="0" applyNumberFormat="1" applyFill="1" applyBorder="1"/>
    <xf numFmtId="171" fontId="0" fillId="6" borderId="38" xfId="0" applyNumberFormat="1" applyFill="1" applyBorder="1"/>
    <xf numFmtId="171" fontId="0" fillId="5" borderId="36" xfId="0" applyNumberFormat="1" applyFill="1" applyBorder="1"/>
    <xf numFmtId="171" fontId="0" fillId="6" borderId="36" xfId="0" applyNumberFormat="1" applyFill="1" applyBorder="1"/>
    <xf numFmtId="171" fontId="0" fillId="5" borderId="31" xfId="0" applyNumberFormat="1" applyFill="1" applyBorder="1"/>
    <xf numFmtId="171" fontId="0" fillId="6" borderId="31" xfId="0" applyNumberFormat="1" applyFill="1" applyBorder="1"/>
    <xf numFmtId="171" fontId="0" fillId="8" borderId="3" xfId="0" applyNumberFormat="1" applyFill="1" applyBorder="1"/>
    <xf numFmtId="171" fontId="0" fillId="8" borderId="28" xfId="0" applyNumberFormat="1" applyFill="1" applyBorder="1"/>
    <xf numFmtId="171" fontId="0" fillId="8" borderId="21" xfId="0" applyNumberFormat="1" applyFill="1" applyBorder="1"/>
    <xf numFmtId="171" fontId="0" fillId="8" borderId="24" xfId="0" applyNumberFormat="1" applyFill="1" applyBorder="1"/>
    <xf numFmtId="171" fontId="0" fillId="8" borderId="1" xfId="0" applyNumberFormat="1" applyFill="1" applyBorder="1"/>
    <xf numFmtId="168" fontId="9" fillId="8" borderId="18" xfId="0" applyNumberFormat="1" applyFont="1" applyFill="1" applyBorder="1"/>
    <xf numFmtId="168" fontId="0" fillId="8" borderId="6" xfId="0" applyNumberFormat="1" applyFill="1" applyBorder="1"/>
    <xf numFmtId="168" fontId="0" fillId="5" borderId="6" xfId="0" applyNumberFormat="1" applyFill="1" applyBorder="1"/>
    <xf numFmtId="168" fontId="0" fillId="6" borderId="6" xfId="0" applyNumberFormat="1" applyFill="1" applyBorder="1"/>
    <xf numFmtId="168" fontId="0" fillId="8" borderId="29" xfId="0" applyNumberFormat="1" applyFill="1" applyBorder="1"/>
    <xf numFmtId="168" fontId="0" fillId="5" borderId="29" xfId="0" applyNumberFormat="1" applyFill="1" applyBorder="1"/>
    <xf numFmtId="168" fontId="0" fillId="6" borderId="29" xfId="0" applyNumberFormat="1" applyFill="1" applyBorder="1"/>
    <xf numFmtId="168" fontId="0" fillId="8" borderId="26" xfId="0" applyNumberFormat="1" applyFill="1" applyBorder="1"/>
    <xf numFmtId="168" fontId="0" fillId="5" borderId="26" xfId="0" applyNumberFormat="1" applyFill="1" applyBorder="1"/>
    <xf numFmtId="168" fontId="0" fillId="6" borderId="26" xfId="0" applyNumberFormat="1" applyFill="1" applyBorder="1"/>
    <xf numFmtId="168" fontId="0" fillId="8" borderId="25" xfId="0" applyNumberFormat="1" applyFill="1" applyBorder="1"/>
    <xf numFmtId="168" fontId="0" fillId="5" borderId="25" xfId="0" applyNumberFormat="1" applyFill="1" applyBorder="1"/>
    <xf numFmtId="168" fontId="0" fillId="6" borderId="25" xfId="0" applyNumberFormat="1" applyFill="1" applyBorder="1"/>
    <xf numFmtId="168" fontId="0" fillId="8" borderId="5" xfId="0" applyNumberFormat="1" applyFill="1" applyBorder="1"/>
    <xf numFmtId="168" fontId="0" fillId="5" borderId="5" xfId="0" applyNumberFormat="1" applyFill="1" applyBorder="1"/>
    <xf numFmtId="168" fontId="0" fillId="6" borderId="5" xfId="0" applyNumberFormat="1" applyFill="1" applyBorder="1"/>
    <xf numFmtId="171" fontId="15" fillId="0" borderId="3" xfId="0" applyNumberFormat="1" applyFont="1" applyBorder="1" applyAlignment="1">
      <alignment vertical="center"/>
    </xf>
    <xf numFmtId="43" fontId="15" fillId="0" borderId="0" xfId="0" applyNumberFormat="1" applyFont="1"/>
    <xf numFmtId="171" fontId="15" fillId="0" borderId="0" xfId="0" applyNumberFormat="1" applyFont="1"/>
    <xf numFmtId="171" fontId="18" fillId="0" borderId="0" xfId="0" applyNumberFormat="1" applyFont="1"/>
    <xf numFmtId="168" fontId="15" fillId="0" borderId="0" xfId="0" applyNumberFormat="1" applyFont="1"/>
    <xf numFmtId="168" fontId="18" fillId="0" borderId="0" xfId="0" applyNumberFormat="1" applyFont="1"/>
    <xf numFmtId="44" fontId="12" fillId="3" borderId="12" xfId="1" applyNumberFormat="1" applyFont="1" applyFill="1" applyBorder="1" applyAlignment="1">
      <alignment horizontal="right"/>
    </xf>
    <xf numFmtId="44" fontId="12" fillId="4" borderId="3" xfId="1" applyNumberFormat="1" applyFont="1" applyFill="1" applyBorder="1" applyAlignment="1">
      <alignment horizontal="right"/>
    </xf>
    <xf numFmtId="44" fontId="12" fillId="4" borderId="14" xfId="1" applyNumberFormat="1" applyFont="1" applyFill="1" applyBorder="1" applyAlignment="1">
      <alignment horizontal="right"/>
    </xf>
    <xf numFmtId="44" fontId="12" fillId="4" borderId="11" xfId="1" applyNumberFormat="1" applyFont="1" applyFill="1" applyBorder="1" applyAlignment="1">
      <alignment horizontal="right"/>
    </xf>
    <xf numFmtId="44" fontId="11" fillId="2" borderId="10" xfId="1" applyNumberFormat="1" applyFont="1" applyFill="1" applyBorder="1"/>
    <xf numFmtId="44" fontId="11" fillId="2" borderId="4" xfId="1" applyNumberFormat="1" applyFont="1" applyFill="1" applyBorder="1"/>
    <xf numFmtId="44" fontId="13" fillId="2" borderId="9" xfId="1" applyNumberFormat="1" applyFont="1" applyFill="1" applyBorder="1"/>
    <xf numFmtId="167" fontId="0" fillId="0" borderId="0" xfId="0" applyNumberFormat="1"/>
    <xf numFmtId="167" fontId="15" fillId="0" borderId="3" xfId="0" applyNumberFormat="1" applyFont="1" applyBorder="1" applyAlignment="1">
      <alignment vertical="center"/>
    </xf>
    <xf numFmtId="0" fontId="20" fillId="7" borderId="0" xfId="0" applyFont="1" applyFill="1"/>
    <xf numFmtId="0" fontId="0" fillId="7" borderId="0" xfId="0" applyFill="1"/>
    <xf numFmtId="0" fontId="9" fillId="0" borderId="0" xfId="0" applyFont="1"/>
    <xf numFmtId="0" fontId="0" fillId="0" borderId="20" xfId="0" applyBorder="1"/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7" fontId="0" fillId="0" borderId="3" xfId="0" applyNumberFormat="1" applyBorder="1"/>
    <xf numFmtId="167" fontId="0" fillId="0" borderId="6" xfId="0" applyNumberFormat="1" applyBorder="1"/>
    <xf numFmtId="2" fontId="0" fillId="0" borderId="3" xfId="0" applyNumberFormat="1" applyBorder="1"/>
    <xf numFmtId="2" fontId="0" fillId="0" borderId="0" xfId="0" applyNumberFormat="1"/>
    <xf numFmtId="0" fontId="0" fillId="0" borderId="27" xfId="0" applyBorder="1"/>
    <xf numFmtId="167" fontId="0" fillId="0" borderId="28" xfId="0" applyNumberFormat="1" applyBorder="1"/>
    <xf numFmtId="0" fontId="0" fillId="0" borderId="28" xfId="0" applyBorder="1"/>
    <xf numFmtId="167" fontId="0" fillId="0" borderId="29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8" fontId="3" fillId="9" borderId="3" xfId="39" applyNumberFormat="1" applyFont="1" applyFill="1" applyBorder="1" applyProtection="1"/>
    <xf numFmtId="168" fontId="3" fillId="9" borderId="6" xfId="39" applyNumberFormat="1" applyFont="1" applyFill="1" applyBorder="1" applyProtection="1"/>
    <xf numFmtId="168" fontId="3" fillId="9" borderId="28" xfId="39" applyNumberFormat="1" applyFont="1" applyFill="1" applyBorder="1" applyProtection="1"/>
    <xf numFmtId="0" fontId="0" fillId="0" borderId="2" xfId="0" applyBorder="1" applyAlignment="1">
      <alignment horizontal="right" vertical="center" wrapText="1"/>
    </xf>
    <xf numFmtId="0" fontId="0" fillId="0" borderId="6" xfId="0" applyBorder="1"/>
    <xf numFmtId="166" fontId="0" fillId="0" borderId="3" xfId="0" applyNumberFormat="1" applyBorder="1"/>
    <xf numFmtId="168" fontId="3" fillId="0" borderId="3" xfId="39" applyNumberFormat="1" applyFont="1" applyFill="1" applyBorder="1" applyProtection="1"/>
    <xf numFmtId="168" fontId="3" fillId="0" borderId="6" xfId="39" applyNumberFormat="1" applyFont="1" applyFill="1" applyBorder="1" applyProtection="1"/>
    <xf numFmtId="0" fontId="0" fillId="0" borderId="2" xfId="0" applyBorder="1" applyAlignment="1">
      <alignment horizontal="right"/>
    </xf>
    <xf numFmtId="166" fontId="0" fillId="0" borderId="6" xfId="0" applyNumberFormat="1" applyBorder="1"/>
    <xf numFmtId="168" fontId="3" fillId="0" borderId="28" xfId="39" applyNumberFormat="1" applyFont="1" applyFill="1" applyBorder="1" applyProtection="1"/>
    <xf numFmtId="166" fontId="0" fillId="0" borderId="28" xfId="0" applyNumberFormat="1" applyBorder="1"/>
    <xf numFmtId="166" fontId="0" fillId="0" borderId="29" xfId="0" applyNumberFormat="1" applyBorder="1"/>
    <xf numFmtId="167" fontId="0" fillId="7" borderId="3" xfId="0" applyNumberFormat="1" applyFill="1" applyBorder="1" applyProtection="1">
      <protection locked="0"/>
    </xf>
    <xf numFmtId="167" fontId="0" fillId="7" borderId="6" xfId="0" applyNumberFormat="1" applyFill="1" applyBorder="1" applyProtection="1">
      <protection locked="0"/>
    </xf>
    <xf numFmtId="166" fontId="0" fillId="7" borderId="3" xfId="0" applyNumberFormat="1" applyFill="1" applyBorder="1" applyProtection="1">
      <protection locked="0"/>
    </xf>
    <xf numFmtId="166" fontId="0" fillId="7" borderId="28" xfId="0" applyNumberFormat="1" applyFill="1" applyBorder="1" applyProtection="1">
      <protection locked="0"/>
    </xf>
    <xf numFmtId="166" fontId="0" fillId="7" borderId="6" xfId="0" applyNumberFormat="1" applyFill="1" applyBorder="1" applyProtection="1">
      <protection locked="0"/>
    </xf>
    <xf numFmtId="166" fontId="0" fillId="7" borderId="29" xfId="0" applyNumberFormat="1" applyFill="1" applyBorder="1" applyProtection="1">
      <protection locked="0"/>
    </xf>
    <xf numFmtId="0" fontId="19" fillId="0" borderId="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43" fontId="7" fillId="5" borderId="41" xfId="39" applyFont="1" applyFill="1" applyBorder="1" applyAlignment="1">
      <alignment horizontal="left"/>
    </xf>
    <xf numFmtId="43" fontId="7" fillId="5" borderId="39" xfId="39" applyFont="1" applyFill="1" applyBorder="1" applyAlignment="1">
      <alignment horizontal="left"/>
    </xf>
    <xf numFmtId="43" fontId="7" fillId="6" borderId="22" xfId="39" applyFont="1" applyFill="1" applyBorder="1" applyAlignment="1">
      <alignment horizontal="left"/>
    </xf>
    <xf numFmtId="43" fontId="7" fillId="6" borderId="15" xfId="39" applyFont="1" applyFill="1" applyBorder="1" applyAlignment="1">
      <alignment horizontal="left"/>
    </xf>
    <xf numFmtId="43" fontId="7" fillId="6" borderId="41" xfId="39" applyFont="1" applyFill="1" applyBorder="1" applyAlignment="1">
      <alignment horizontal="left"/>
    </xf>
    <xf numFmtId="43" fontId="7" fillId="6" borderId="39" xfId="39" applyFont="1" applyFill="1" applyBorder="1" applyAlignment="1">
      <alignment horizontal="left"/>
    </xf>
    <xf numFmtId="170" fontId="9" fillId="8" borderId="17" xfId="0" applyNumberFormat="1" applyFont="1" applyFill="1" applyBorder="1" applyAlignment="1">
      <alignment horizontal="left"/>
    </xf>
    <xf numFmtId="170" fontId="9" fillId="8" borderId="13" xfId="0" applyNumberFormat="1" applyFont="1" applyFill="1" applyBorder="1" applyAlignment="1">
      <alignment horizontal="left"/>
    </xf>
    <xf numFmtId="0" fontId="7" fillId="5" borderId="1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1" fontId="7" fillId="8" borderId="17" xfId="6" applyNumberFormat="1" applyFont="1" applyFill="1" applyBorder="1" applyAlignment="1">
      <alignment horizontal="center" vertical="center" wrapText="1"/>
    </xf>
    <xf numFmtId="1" fontId="7" fillId="8" borderId="13" xfId="6" applyNumberFormat="1" applyFont="1" applyFill="1" applyBorder="1" applyAlignment="1">
      <alignment horizontal="center" vertical="center" wrapText="1"/>
    </xf>
    <xf numFmtId="1" fontId="7" fillId="8" borderId="18" xfId="6" applyNumberFormat="1" applyFont="1" applyFill="1" applyBorder="1" applyAlignment="1">
      <alignment horizontal="center" vertical="center" wrapText="1"/>
    </xf>
    <xf numFmtId="43" fontId="7" fillId="5" borderId="22" xfId="39" applyFont="1" applyFill="1" applyBorder="1" applyAlignment="1">
      <alignment horizontal="left"/>
    </xf>
    <xf numFmtId="43" fontId="7" fillId="5" borderId="15" xfId="39" applyFont="1" applyFill="1" applyBorder="1" applyAlignment="1">
      <alignment horizontal="left"/>
    </xf>
    <xf numFmtId="0" fontId="16" fillId="0" borderId="2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</cellXfs>
  <cellStyles count="42">
    <cellStyle name="Dezimal 2" xfId="4" xr:uid="{00000000-0005-0000-0000-000000000000}"/>
    <cellStyle name="Dezimal 2 2" xfId="28" xr:uid="{00000000-0005-0000-0000-000001000000}"/>
    <cellStyle name="Dezimal 3" xfId="25" xr:uid="{00000000-0005-0000-0000-000002000000}"/>
    <cellStyle name="Dezimal 3 2" xfId="29" xr:uid="{00000000-0005-0000-0000-000003000000}"/>
    <cellStyle name="Euro" xfId="3" xr:uid="{00000000-0005-0000-0000-000004000000}"/>
    <cellStyle name="Euro 2" xfId="38" xr:uid="{00000000-0005-0000-0000-000005000000}"/>
    <cellStyle name="Hyperlink 2" xfId="5" xr:uid="{00000000-0005-0000-0000-000006000000}"/>
    <cellStyle name="Hyperlink 2 2" xfId="14" xr:uid="{00000000-0005-0000-0000-000007000000}"/>
    <cellStyle name="Hyperlink 3" xfId="10" xr:uid="{00000000-0005-0000-0000-000008000000}"/>
    <cellStyle name="Hyperlink 4" xfId="21" xr:uid="{00000000-0005-0000-0000-000009000000}"/>
    <cellStyle name="Komma" xfId="39" builtinId="3"/>
    <cellStyle name="Prozent" xfId="41" builtinId="5"/>
    <cellStyle name="Prozent 2" xfId="30" xr:uid="{00000000-0005-0000-0000-00000A000000}"/>
    <cellStyle name="Standard" xfId="0" builtinId="0"/>
    <cellStyle name="Standard 10" xfId="23" xr:uid="{00000000-0005-0000-0000-00000C000000}"/>
    <cellStyle name="Standard 11" xfId="24" xr:uid="{00000000-0005-0000-0000-00000D000000}"/>
    <cellStyle name="Standard 12" xfId="31" xr:uid="{00000000-0005-0000-0000-00000E000000}"/>
    <cellStyle name="Standard 2" xfId="1" xr:uid="{00000000-0005-0000-0000-00000F000000}"/>
    <cellStyle name="Standard 2 2" xfId="6" xr:uid="{00000000-0005-0000-0000-000010000000}"/>
    <cellStyle name="Standard 2 2 2" xfId="13" xr:uid="{00000000-0005-0000-0000-000011000000}"/>
    <cellStyle name="Standard 2 2 3" xfId="22" xr:uid="{00000000-0005-0000-0000-000012000000}"/>
    <cellStyle name="Standard 2 2 4" xfId="33" xr:uid="{00000000-0005-0000-0000-000013000000}"/>
    <cellStyle name="Standard 2 3" xfId="17" xr:uid="{00000000-0005-0000-0000-000014000000}"/>
    <cellStyle name="Standard 2 4" xfId="32" xr:uid="{00000000-0005-0000-0000-000015000000}"/>
    <cellStyle name="Standard 3" xfId="2" xr:uid="{00000000-0005-0000-0000-000016000000}"/>
    <cellStyle name="Standard 3 2" xfId="18" xr:uid="{00000000-0005-0000-0000-000017000000}"/>
    <cellStyle name="Standard 3 3" xfId="36" xr:uid="{00000000-0005-0000-0000-000018000000}"/>
    <cellStyle name="Standard 3 4" xfId="34" xr:uid="{00000000-0005-0000-0000-000019000000}"/>
    <cellStyle name="Standard 3 5" xfId="26" xr:uid="{00000000-0005-0000-0000-00001A000000}"/>
    <cellStyle name="Standard 4" xfId="7" xr:uid="{00000000-0005-0000-0000-00001B000000}"/>
    <cellStyle name="Standard 4 2" xfId="12" xr:uid="{00000000-0005-0000-0000-00001C000000}"/>
    <cellStyle name="Standard 4 3" xfId="37" xr:uid="{00000000-0005-0000-0000-00001D000000}"/>
    <cellStyle name="Standard 4 4" xfId="35" xr:uid="{00000000-0005-0000-0000-00001E000000}"/>
    <cellStyle name="Standard 4 5" xfId="27" xr:uid="{00000000-0005-0000-0000-00001F000000}"/>
    <cellStyle name="Standard 5" xfId="8" xr:uid="{00000000-0005-0000-0000-000020000000}"/>
    <cellStyle name="Standard 5 2" xfId="15" xr:uid="{00000000-0005-0000-0000-000021000000}"/>
    <cellStyle name="Standard 5 2 2" xfId="19" xr:uid="{00000000-0005-0000-0000-000022000000}"/>
    <cellStyle name="Standard 6" xfId="9" xr:uid="{00000000-0005-0000-0000-000023000000}"/>
    <cellStyle name="Standard 7" xfId="11" xr:uid="{00000000-0005-0000-0000-000024000000}"/>
    <cellStyle name="Standard 8" xfId="20" xr:uid="{00000000-0005-0000-0000-000025000000}"/>
    <cellStyle name="Standard 9" xfId="16" xr:uid="{00000000-0005-0000-0000-000026000000}"/>
    <cellStyle name="Währung" xfId="40" builtinId="4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aseline="0"/>
              <a:t>Häufigkeits- und Summenverteilung Luftmenge Hof 2023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relative Häufigkeit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'Luftmengenv. &amp; Energieverbrauch'!$B$24:$B$82</c:f>
              <c:numCache>
                <c:formatCode>_-* #,##0_-;\-* #,##0_-;_-* "-"??_-;_-@_-</c:formatCode>
                <c:ptCount val="59"/>
                <c:pt idx="0">
                  <c:v>3000</c:v>
                </c:pt>
                <c:pt idx="1">
                  <c:v>3500</c:v>
                </c:pt>
                <c:pt idx="2">
                  <c:v>4000</c:v>
                </c:pt>
                <c:pt idx="3">
                  <c:v>4500</c:v>
                </c:pt>
                <c:pt idx="4">
                  <c:v>5000</c:v>
                </c:pt>
                <c:pt idx="5">
                  <c:v>5500</c:v>
                </c:pt>
                <c:pt idx="6">
                  <c:v>6000</c:v>
                </c:pt>
                <c:pt idx="7">
                  <c:v>6500</c:v>
                </c:pt>
                <c:pt idx="8">
                  <c:v>7000</c:v>
                </c:pt>
                <c:pt idx="9">
                  <c:v>7500</c:v>
                </c:pt>
                <c:pt idx="10">
                  <c:v>8000</c:v>
                </c:pt>
                <c:pt idx="11">
                  <c:v>8500</c:v>
                </c:pt>
                <c:pt idx="12">
                  <c:v>9000</c:v>
                </c:pt>
                <c:pt idx="13">
                  <c:v>9500</c:v>
                </c:pt>
                <c:pt idx="14">
                  <c:v>10000</c:v>
                </c:pt>
                <c:pt idx="15">
                  <c:v>10500</c:v>
                </c:pt>
                <c:pt idx="16">
                  <c:v>11000</c:v>
                </c:pt>
                <c:pt idx="17">
                  <c:v>11500</c:v>
                </c:pt>
                <c:pt idx="18">
                  <c:v>12000</c:v>
                </c:pt>
                <c:pt idx="19">
                  <c:v>12500</c:v>
                </c:pt>
                <c:pt idx="20">
                  <c:v>13000</c:v>
                </c:pt>
                <c:pt idx="21">
                  <c:v>13500</c:v>
                </c:pt>
                <c:pt idx="22">
                  <c:v>14000</c:v>
                </c:pt>
                <c:pt idx="23">
                  <c:v>14500</c:v>
                </c:pt>
                <c:pt idx="24">
                  <c:v>15000</c:v>
                </c:pt>
                <c:pt idx="25">
                  <c:v>15500</c:v>
                </c:pt>
                <c:pt idx="26">
                  <c:v>16000</c:v>
                </c:pt>
                <c:pt idx="27">
                  <c:v>16500</c:v>
                </c:pt>
                <c:pt idx="28">
                  <c:v>17000</c:v>
                </c:pt>
                <c:pt idx="29">
                  <c:v>17500</c:v>
                </c:pt>
                <c:pt idx="30">
                  <c:v>18000</c:v>
                </c:pt>
                <c:pt idx="31">
                  <c:v>18500</c:v>
                </c:pt>
                <c:pt idx="32">
                  <c:v>19000</c:v>
                </c:pt>
                <c:pt idx="33">
                  <c:v>19500</c:v>
                </c:pt>
                <c:pt idx="34">
                  <c:v>20000</c:v>
                </c:pt>
                <c:pt idx="35">
                  <c:v>20500</c:v>
                </c:pt>
                <c:pt idx="36">
                  <c:v>21000</c:v>
                </c:pt>
                <c:pt idx="37">
                  <c:v>21500</c:v>
                </c:pt>
                <c:pt idx="38">
                  <c:v>22000</c:v>
                </c:pt>
                <c:pt idx="39">
                  <c:v>22500</c:v>
                </c:pt>
                <c:pt idx="40">
                  <c:v>23000</c:v>
                </c:pt>
                <c:pt idx="41">
                  <c:v>23500</c:v>
                </c:pt>
                <c:pt idx="42">
                  <c:v>24000</c:v>
                </c:pt>
                <c:pt idx="43">
                  <c:v>24500</c:v>
                </c:pt>
                <c:pt idx="44">
                  <c:v>25000</c:v>
                </c:pt>
                <c:pt idx="45">
                  <c:v>25500</c:v>
                </c:pt>
                <c:pt idx="46">
                  <c:v>26000</c:v>
                </c:pt>
                <c:pt idx="47">
                  <c:v>26500</c:v>
                </c:pt>
                <c:pt idx="48">
                  <c:v>27000</c:v>
                </c:pt>
                <c:pt idx="49">
                  <c:v>27500</c:v>
                </c:pt>
                <c:pt idx="50">
                  <c:v>28000</c:v>
                </c:pt>
                <c:pt idx="51">
                  <c:v>28500</c:v>
                </c:pt>
                <c:pt idx="52">
                  <c:v>29000</c:v>
                </c:pt>
                <c:pt idx="53">
                  <c:v>29500</c:v>
                </c:pt>
                <c:pt idx="54">
                  <c:v>30000</c:v>
                </c:pt>
                <c:pt idx="55">
                  <c:v>30500</c:v>
                </c:pt>
                <c:pt idx="56">
                  <c:v>31000</c:v>
                </c:pt>
                <c:pt idx="57">
                  <c:v>31500</c:v>
                </c:pt>
                <c:pt idx="58">
                  <c:v>32000</c:v>
                </c:pt>
              </c:numCache>
            </c:numRef>
          </c:cat>
          <c:val>
            <c:numRef>
              <c:f>'Luftmengenv. &amp; Energieverbrauch'!$C$24:$C$82</c:f>
              <c:numCache>
                <c:formatCode>_(* #,##0.00_);_(* \(#,##0.00\);_(*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2.6260504201680673E-2</c:v>
                </c:pt>
                <c:pt idx="4">
                  <c:v>0.248015873015873</c:v>
                </c:pt>
                <c:pt idx="5">
                  <c:v>3.3584267040149394</c:v>
                </c:pt>
                <c:pt idx="6">
                  <c:v>7.761437908496732</c:v>
                </c:pt>
                <c:pt idx="7">
                  <c:v>5.9523809523809517</c:v>
                </c:pt>
                <c:pt idx="8">
                  <c:v>4.8260971055088708</c:v>
                </c:pt>
                <c:pt idx="9">
                  <c:v>5.2141690009337074</c:v>
                </c:pt>
                <c:pt idx="10">
                  <c:v>5.9552987861811388</c:v>
                </c:pt>
                <c:pt idx="11">
                  <c:v>5.9086134453781511</c:v>
                </c:pt>
                <c:pt idx="12">
                  <c:v>5.6547619047619051</c:v>
                </c:pt>
                <c:pt idx="13">
                  <c:v>4.9603174603174605</c:v>
                </c:pt>
                <c:pt idx="14">
                  <c:v>4.8581932773109244</c:v>
                </c:pt>
                <c:pt idx="15">
                  <c:v>4.7152194211017742</c:v>
                </c:pt>
                <c:pt idx="16">
                  <c:v>5.2929505135387487</c:v>
                </c:pt>
                <c:pt idx="17">
                  <c:v>5.0040849673202619</c:v>
                </c:pt>
                <c:pt idx="18">
                  <c:v>4.4292717086834736</c:v>
                </c:pt>
                <c:pt idx="19">
                  <c:v>3.9682539682539679</c:v>
                </c:pt>
                <c:pt idx="20">
                  <c:v>3.3000700280112047</c:v>
                </c:pt>
                <c:pt idx="21">
                  <c:v>2.7048319327731094</c:v>
                </c:pt>
                <c:pt idx="22">
                  <c:v>2.3138422035480861</c:v>
                </c:pt>
                <c:pt idx="23">
                  <c:v>1.8761671335200747</c:v>
                </c:pt>
                <c:pt idx="24">
                  <c:v>1.7098506069094306</c:v>
                </c:pt>
                <c:pt idx="25">
                  <c:v>1.3888888888888888</c:v>
                </c:pt>
                <c:pt idx="26">
                  <c:v>1.3480392156862746</c:v>
                </c:pt>
                <c:pt idx="27">
                  <c:v>1.2955182072829132</c:v>
                </c:pt>
                <c:pt idx="28">
                  <c:v>0.99206349206349198</c:v>
                </c:pt>
                <c:pt idx="29">
                  <c:v>0.84325396825396826</c:v>
                </c:pt>
                <c:pt idx="30">
                  <c:v>0.81699346405228768</c:v>
                </c:pt>
                <c:pt idx="31">
                  <c:v>0.81407563025210095</c:v>
                </c:pt>
                <c:pt idx="32">
                  <c:v>0.58648459383753504</c:v>
                </c:pt>
                <c:pt idx="33">
                  <c:v>0.34722222222222221</c:v>
                </c:pt>
                <c:pt idx="34">
                  <c:v>0.17798786181139123</c:v>
                </c:pt>
                <c:pt idx="35">
                  <c:v>0.18965919701213818</c:v>
                </c:pt>
                <c:pt idx="36">
                  <c:v>0.21300186741363211</c:v>
                </c:pt>
                <c:pt idx="37">
                  <c:v>0.14589169000933708</c:v>
                </c:pt>
                <c:pt idx="38">
                  <c:v>0.11671335200746966</c:v>
                </c:pt>
                <c:pt idx="39">
                  <c:v>9.045284780578898E-2</c:v>
                </c:pt>
                <c:pt idx="40">
                  <c:v>8.7535014005602249E-2</c:v>
                </c:pt>
                <c:pt idx="41">
                  <c:v>8.4617180205415504E-2</c:v>
                </c:pt>
                <c:pt idx="42">
                  <c:v>7.2945845004668539E-2</c:v>
                </c:pt>
                <c:pt idx="43">
                  <c:v>0.1196311858076564</c:v>
                </c:pt>
                <c:pt idx="44">
                  <c:v>7.0028011204481794E-2</c:v>
                </c:pt>
                <c:pt idx="45">
                  <c:v>4.084967320261438E-2</c:v>
                </c:pt>
                <c:pt idx="46">
                  <c:v>6.4192343604108304E-2</c:v>
                </c:pt>
                <c:pt idx="47">
                  <c:v>2.9178338001867414E-2</c:v>
                </c:pt>
                <c:pt idx="48">
                  <c:v>1.4589169000933707E-2</c:v>
                </c:pt>
                <c:pt idx="49">
                  <c:v>5.8356676003734828E-3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0-4ABA-A3A7-84DD797BB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8727392"/>
        <c:axId val="948726144"/>
      </c:barChart>
      <c:scatterChart>
        <c:scatterStyle val="smoothMarker"/>
        <c:varyColors val="0"/>
        <c:ser>
          <c:idx val="1"/>
          <c:order val="1"/>
          <c:tx>
            <c:v>Summenverteilung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'Luftmengenv. &amp; Energieverbrauch'!$D$24:$D$82</c:f>
              <c:numCache>
                <c:formatCode>_(* #,##0.00_);_(* \(#,##0.00\);_(*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2.6260504201680673E-2</c:v>
                </c:pt>
                <c:pt idx="4">
                  <c:v>0.27427637721755366</c:v>
                </c:pt>
                <c:pt idx="5">
                  <c:v>3.632703081232493</c:v>
                </c:pt>
                <c:pt idx="6">
                  <c:v>11.394140989729225</c:v>
                </c:pt>
                <c:pt idx="7">
                  <c:v>17.346521942110176</c:v>
                </c:pt>
                <c:pt idx="8">
                  <c:v>22.172619047619047</c:v>
                </c:pt>
                <c:pt idx="9">
                  <c:v>27.386788048552756</c:v>
                </c:pt>
                <c:pt idx="10">
                  <c:v>33.342086834733891</c:v>
                </c:pt>
                <c:pt idx="11">
                  <c:v>39.250700280112042</c:v>
                </c:pt>
                <c:pt idx="12">
                  <c:v>44.905462184873947</c:v>
                </c:pt>
                <c:pt idx="13">
                  <c:v>49.865779645191409</c:v>
                </c:pt>
                <c:pt idx="14">
                  <c:v>54.723972922502334</c:v>
                </c:pt>
                <c:pt idx="15">
                  <c:v>59.439192343604105</c:v>
                </c:pt>
                <c:pt idx="16">
                  <c:v>64.732142857142861</c:v>
                </c:pt>
                <c:pt idx="17">
                  <c:v>69.736227824463128</c:v>
                </c:pt>
                <c:pt idx="18">
                  <c:v>74.165499533146601</c:v>
                </c:pt>
                <c:pt idx="19">
                  <c:v>78.133753501400562</c:v>
                </c:pt>
                <c:pt idx="20">
                  <c:v>81.433823529411768</c:v>
                </c:pt>
                <c:pt idx="21">
                  <c:v>84.138655462184872</c:v>
                </c:pt>
                <c:pt idx="22">
                  <c:v>86.452497665732963</c:v>
                </c:pt>
                <c:pt idx="23">
                  <c:v>88.328664799253033</c:v>
                </c:pt>
                <c:pt idx="24">
                  <c:v>90.03851540616246</c:v>
                </c:pt>
                <c:pt idx="25">
                  <c:v>91.427404295051346</c:v>
                </c:pt>
                <c:pt idx="26">
                  <c:v>92.775443510737617</c:v>
                </c:pt>
                <c:pt idx="27">
                  <c:v>94.070961718020527</c:v>
                </c:pt>
                <c:pt idx="28">
                  <c:v>95.063025210084021</c:v>
                </c:pt>
                <c:pt idx="29">
                  <c:v>95.906279178337982</c:v>
                </c:pt>
                <c:pt idx="30">
                  <c:v>96.72327264239027</c:v>
                </c:pt>
                <c:pt idx="31">
                  <c:v>97.537348272642376</c:v>
                </c:pt>
                <c:pt idx="32">
                  <c:v>98.123832866479916</c:v>
                </c:pt>
                <c:pt idx="33">
                  <c:v>98.471055088702144</c:v>
                </c:pt>
                <c:pt idx="34">
                  <c:v>98.649042950513532</c:v>
                </c:pt>
                <c:pt idx="35">
                  <c:v>98.838702147525666</c:v>
                </c:pt>
                <c:pt idx="36">
                  <c:v>99.051704014939304</c:v>
                </c:pt>
                <c:pt idx="37">
                  <c:v>99.19759570494864</c:v>
                </c:pt>
                <c:pt idx="38">
                  <c:v>99.314309056956105</c:v>
                </c:pt>
                <c:pt idx="39">
                  <c:v>99.404761904761898</c:v>
                </c:pt>
                <c:pt idx="40">
                  <c:v>99.492296918767494</c:v>
                </c:pt>
                <c:pt idx="41">
                  <c:v>99.576914098972907</c:v>
                </c:pt>
                <c:pt idx="42">
                  <c:v>99.649859943977575</c:v>
                </c:pt>
                <c:pt idx="43">
                  <c:v>99.769491129785237</c:v>
                </c:pt>
                <c:pt idx="44">
                  <c:v>99.839519140989722</c:v>
                </c:pt>
                <c:pt idx="45">
                  <c:v>99.880368814192337</c:v>
                </c:pt>
                <c:pt idx="46">
                  <c:v>99.944561157796443</c:v>
                </c:pt>
                <c:pt idx="47">
                  <c:v>99.973739495798313</c:v>
                </c:pt>
                <c:pt idx="48">
                  <c:v>99.988328664799241</c:v>
                </c:pt>
                <c:pt idx="49">
                  <c:v>99.99416433239962</c:v>
                </c:pt>
                <c:pt idx="50">
                  <c:v>99.99416433239962</c:v>
                </c:pt>
                <c:pt idx="51">
                  <c:v>99.99416433239962</c:v>
                </c:pt>
                <c:pt idx="52">
                  <c:v>99.99416433239962</c:v>
                </c:pt>
                <c:pt idx="53">
                  <c:v>99.99416433239962</c:v>
                </c:pt>
                <c:pt idx="54">
                  <c:v>99.99416433239962</c:v>
                </c:pt>
                <c:pt idx="55">
                  <c:v>99.99416433239962</c:v>
                </c:pt>
                <c:pt idx="56">
                  <c:v>99.99416433239962</c:v>
                </c:pt>
                <c:pt idx="57">
                  <c:v>99.99416433239962</c:v>
                </c:pt>
                <c:pt idx="58">
                  <c:v>99.99416433239962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A80-4ABA-A3A7-84DD797BB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5471"/>
        <c:axId val="1452287455"/>
      </c:scatterChart>
      <c:catAx>
        <c:axId val="948727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0" i="0" baseline="0">
                    <a:effectLst/>
                  </a:rPr>
                  <a:t>Luftmenge [Nm³/h]</a:t>
                </a:r>
                <a:endParaRPr lang="de-DE" sz="12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(* #,##0_);_(* \(#,##0\);_(* &quot;-&quot;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48726144"/>
        <c:crosses val="autoZero"/>
        <c:auto val="1"/>
        <c:lblAlgn val="ctr"/>
        <c:lblOffset val="100"/>
        <c:noMultiLvlLbl val="0"/>
      </c:catAx>
      <c:valAx>
        <c:axId val="94872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/>
                  <a:t>Haüfigkeit [%]</a:t>
                </a:r>
              </a:p>
            </c:rich>
          </c:tx>
          <c:layout>
            <c:manualLayout>
              <c:xMode val="edge"/>
              <c:yMode val="edge"/>
              <c:x val="9.7731249836473296E-3"/>
              <c:y val="0.387991834354039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48727392"/>
        <c:crosses val="autoZero"/>
        <c:crossBetween val="between"/>
      </c:valAx>
      <c:valAx>
        <c:axId val="1452287455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Summe [%]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5471"/>
        <c:crosses val="max"/>
        <c:crossBetween val="midCat"/>
      </c:valAx>
      <c:valAx>
        <c:axId val="685471"/>
        <c:scaling>
          <c:orientation val="minMax"/>
        </c:scaling>
        <c:delete val="1"/>
        <c:axPos val="b"/>
        <c:majorTickMark val="out"/>
        <c:minorTickMark val="none"/>
        <c:tickLblPos val="nextTo"/>
        <c:crossAx val="1452287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51997</xdr:colOff>
      <xdr:row>1</xdr:row>
      <xdr:rowOff>86166</xdr:rowOff>
    </xdr:from>
    <xdr:to>
      <xdr:col>9</xdr:col>
      <xdr:colOff>545279</xdr:colOff>
      <xdr:row>19</xdr:row>
      <xdr:rowOff>158787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6288DFC-3E51-441C-97E0-9C4691C152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E34E-304B-4BDE-8DBD-2087A8E38E8A}">
  <dimension ref="B1:M434"/>
  <sheetViews>
    <sheetView topLeftCell="A4" workbookViewId="0">
      <selection activeCell="I31" sqref="I31:I44"/>
    </sheetView>
  </sheetViews>
  <sheetFormatPr baseColWidth="10" defaultRowHeight="14.4" x14ac:dyDescent="0.3"/>
  <cols>
    <col min="1" max="1" width="2.21875" customWidth="1"/>
    <col min="2" max="2" width="30.5546875" customWidth="1"/>
    <col min="3" max="3" width="13.33203125" customWidth="1"/>
    <col min="4" max="4" width="2.21875" customWidth="1"/>
    <col min="5" max="5" width="13.33203125" customWidth="1"/>
    <col min="6" max="6" width="4.44140625" customWidth="1"/>
    <col min="8" max="8" width="2.21875" customWidth="1"/>
  </cols>
  <sheetData>
    <row r="1" spans="2:13" ht="21" x14ac:dyDescent="0.4">
      <c r="B1" s="123" t="s">
        <v>87</v>
      </c>
      <c r="C1" s="124"/>
    </row>
    <row r="3" spans="2:13" ht="15" thickBot="1" x14ac:dyDescent="0.35">
      <c r="B3" s="125" t="s">
        <v>51</v>
      </c>
    </row>
    <row r="4" spans="2:13" x14ac:dyDescent="0.3">
      <c r="B4" s="126"/>
      <c r="C4" s="127" t="s">
        <v>38</v>
      </c>
      <c r="D4" s="128"/>
      <c r="E4" s="129" t="s">
        <v>39</v>
      </c>
    </row>
    <row r="5" spans="2:13" x14ac:dyDescent="0.3">
      <c r="B5" s="130" t="s">
        <v>29</v>
      </c>
      <c r="C5" s="158"/>
      <c r="D5" s="131"/>
      <c r="E5" s="159"/>
    </row>
    <row r="6" spans="2:13" ht="6" customHeight="1" x14ac:dyDescent="0.3">
      <c r="B6" s="130"/>
      <c r="C6" s="132"/>
      <c r="D6" s="131"/>
      <c r="E6" s="133"/>
    </row>
    <row r="7" spans="2:13" x14ac:dyDescent="0.3">
      <c r="B7" s="130" t="s">
        <v>30</v>
      </c>
      <c r="C7" s="158"/>
      <c r="D7" s="131"/>
      <c r="E7" s="159"/>
    </row>
    <row r="8" spans="2:13" x14ac:dyDescent="0.3">
      <c r="B8" s="130" t="s">
        <v>31</v>
      </c>
      <c r="C8" s="132">
        <f>C7*1.19</f>
        <v>0</v>
      </c>
      <c r="D8" s="134"/>
      <c r="E8" s="133">
        <f t="shared" ref="E8" si="0">E7*1.19</f>
        <v>0</v>
      </c>
      <c r="F8" s="135"/>
      <c r="G8" s="135"/>
      <c r="H8" s="135"/>
      <c r="I8" s="135"/>
      <c r="J8" s="135"/>
      <c r="K8" s="135"/>
      <c r="L8" s="135"/>
      <c r="M8" s="135"/>
    </row>
    <row r="9" spans="2:13" ht="6" customHeight="1" x14ac:dyDescent="0.3">
      <c r="B9" s="130"/>
      <c r="C9" s="132"/>
      <c r="D9" s="131"/>
      <c r="E9" s="133"/>
    </row>
    <row r="10" spans="2:13" x14ac:dyDescent="0.3">
      <c r="B10" s="130" t="s">
        <v>32</v>
      </c>
      <c r="C10" s="158"/>
      <c r="D10" s="131"/>
      <c r="E10" s="159"/>
    </row>
    <row r="11" spans="2:13" x14ac:dyDescent="0.3">
      <c r="B11" s="130" t="s">
        <v>31</v>
      </c>
      <c r="C11" s="132">
        <f>C10*1.19</f>
        <v>0</v>
      </c>
      <c r="D11" s="134"/>
      <c r="E11" s="133">
        <f t="shared" ref="E11" si="1">E10*1.19</f>
        <v>0</v>
      </c>
      <c r="F11" s="135"/>
      <c r="G11" s="135"/>
      <c r="H11" s="135"/>
      <c r="I11" s="135"/>
      <c r="J11" s="135"/>
      <c r="K11" s="135"/>
      <c r="L11" s="135"/>
      <c r="M11" s="135"/>
    </row>
    <row r="12" spans="2:13" ht="6" customHeight="1" x14ac:dyDescent="0.3">
      <c r="B12" s="130"/>
      <c r="C12" s="132"/>
      <c r="D12" s="131"/>
      <c r="E12" s="133"/>
    </row>
    <row r="13" spans="2:13" x14ac:dyDescent="0.3">
      <c r="B13" s="130" t="s">
        <v>33</v>
      </c>
      <c r="C13" s="158"/>
      <c r="D13" s="131"/>
      <c r="E13" s="159"/>
    </row>
    <row r="14" spans="2:13" x14ac:dyDescent="0.3">
      <c r="B14" s="130" t="s">
        <v>31</v>
      </c>
      <c r="C14" s="132">
        <f>C13*1.19</f>
        <v>0</v>
      </c>
      <c r="D14" s="134"/>
      <c r="E14" s="133">
        <f t="shared" ref="E14" si="2">E13*1.19</f>
        <v>0</v>
      </c>
      <c r="F14" s="135"/>
      <c r="G14" s="135"/>
      <c r="H14" s="135"/>
      <c r="I14" s="135"/>
      <c r="J14" s="135"/>
      <c r="K14" s="135"/>
      <c r="L14" s="135"/>
      <c r="M14" s="135"/>
    </row>
    <row r="15" spans="2:13" ht="6" customHeight="1" x14ac:dyDescent="0.3">
      <c r="B15" s="130"/>
      <c r="C15" s="132"/>
      <c r="D15" s="131"/>
      <c r="E15" s="133"/>
    </row>
    <row r="16" spans="2:13" x14ac:dyDescent="0.3">
      <c r="B16" s="130" t="s">
        <v>34</v>
      </c>
      <c r="C16" s="158"/>
      <c r="D16" s="131"/>
      <c r="E16" s="159"/>
    </row>
    <row r="17" spans="2:13" x14ac:dyDescent="0.3">
      <c r="B17" s="130" t="s">
        <v>31</v>
      </c>
      <c r="C17" s="132">
        <f>C16*1.19</f>
        <v>0</v>
      </c>
      <c r="D17" s="134"/>
      <c r="E17" s="133">
        <f t="shared" ref="E17" si="3">E16*1.19</f>
        <v>0</v>
      </c>
      <c r="F17" s="135"/>
      <c r="G17" s="135"/>
      <c r="H17" s="135"/>
      <c r="I17" s="135"/>
      <c r="J17" s="135"/>
      <c r="K17" s="135"/>
      <c r="L17" s="135"/>
      <c r="M17" s="135"/>
    </row>
    <row r="18" spans="2:13" ht="6" customHeight="1" x14ac:dyDescent="0.3">
      <c r="B18" s="130"/>
      <c r="C18" s="132"/>
      <c r="D18" s="131"/>
      <c r="E18" s="133"/>
    </row>
    <row r="19" spans="2:13" ht="14.4" customHeight="1" x14ac:dyDescent="0.3">
      <c r="B19" s="130" t="s">
        <v>35</v>
      </c>
      <c r="C19" s="132">
        <f>C5-C7-C10-C13-C16</f>
        <v>0</v>
      </c>
      <c r="D19" s="131"/>
      <c r="E19" s="133">
        <f>E5-E7-E10-E13-E16</f>
        <v>0</v>
      </c>
    </row>
    <row r="20" spans="2:13" ht="15" thickBot="1" x14ac:dyDescent="0.35">
      <c r="B20" s="136" t="s">
        <v>47</v>
      </c>
      <c r="C20" s="137">
        <f>C19*1.19</f>
        <v>0</v>
      </c>
      <c r="D20" s="138"/>
      <c r="E20" s="139">
        <f>E19*1.19</f>
        <v>0</v>
      </c>
    </row>
    <row r="21" spans="2:13" x14ac:dyDescent="0.3">
      <c r="C21" s="121"/>
      <c r="E21" s="121"/>
    </row>
    <row r="22" spans="2:13" ht="15" thickBot="1" x14ac:dyDescent="0.35">
      <c r="B22" s="125" t="s">
        <v>50</v>
      </c>
      <c r="C22" s="121"/>
      <c r="E22" s="121"/>
    </row>
    <row r="23" spans="2:13" x14ac:dyDescent="0.3">
      <c r="B23" s="126"/>
      <c r="C23" s="164" t="s">
        <v>38</v>
      </c>
      <c r="D23" s="164"/>
      <c r="E23" s="164"/>
      <c r="F23" s="140"/>
      <c r="G23" s="164" t="s">
        <v>39</v>
      </c>
      <c r="H23" s="164"/>
      <c r="I23" s="165"/>
    </row>
    <row r="24" spans="2:13" ht="43.2" x14ac:dyDescent="0.3">
      <c r="B24" s="141" t="s">
        <v>53</v>
      </c>
      <c r="C24" s="142" t="s">
        <v>48</v>
      </c>
      <c r="D24" s="143"/>
      <c r="E24" s="142" t="s">
        <v>49</v>
      </c>
      <c r="F24" s="143"/>
      <c r="G24" s="142" t="s">
        <v>48</v>
      </c>
      <c r="H24" s="143"/>
      <c r="I24" s="144" t="s">
        <v>49</v>
      </c>
    </row>
    <row r="25" spans="2:13" x14ac:dyDescent="0.3">
      <c r="B25" s="130">
        <v>3000</v>
      </c>
      <c r="C25" s="160"/>
      <c r="D25" s="131"/>
      <c r="E25" s="145">
        <v>0</v>
      </c>
      <c r="F25" s="131"/>
      <c r="G25" s="160"/>
      <c r="H25" s="131"/>
      <c r="I25" s="146">
        <v>0</v>
      </c>
    </row>
    <row r="26" spans="2:13" x14ac:dyDescent="0.3">
      <c r="B26" s="130">
        <v>3500</v>
      </c>
      <c r="C26" s="160"/>
      <c r="D26" s="131"/>
      <c r="E26" s="145">
        <v>0</v>
      </c>
      <c r="F26" s="131"/>
      <c r="G26" s="160"/>
      <c r="H26" s="131"/>
      <c r="I26" s="146">
        <v>0</v>
      </c>
    </row>
    <row r="27" spans="2:13" x14ac:dyDescent="0.3">
      <c r="B27" s="130">
        <v>4000</v>
      </c>
      <c r="C27" s="160"/>
      <c r="D27" s="131"/>
      <c r="E27" s="145">
        <v>0</v>
      </c>
      <c r="F27" s="131"/>
      <c r="G27" s="160"/>
      <c r="H27" s="131"/>
      <c r="I27" s="146">
        <v>0</v>
      </c>
    </row>
    <row r="28" spans="2:13" x14ac:dyDescent="0.3">
      <c r="B28" s="130">
        <v>4500</v>
      </c>
      <c r="C28" s="160"/>
      <c r="D28" s="131"/>
      <c r="E28" s="145">
        <v>0</v>
      </c>
      <c r="F28" s="131"/>
      <c r="G28" s="160"/>
      <c r="H28" s="131"/>
      <c r="I28" s="146">
        <v>0</v>
      </c>
    </row>
    <row r="29" spans="2:13" x14ac:dyDescent="0.3">
      <c r="B29" s="130">
        <v>5000</v>
      </c>
      <c r="C29" s="160"/>
      <c r="D29" s="131"/>
      <c r="E29" s="145">
        <v>0</v>
      </c>
      <c r="F29" s="131"/>
      <c r="G29" s="160"/>
      <c r="H29" s="131"/>
      <c r="I29" s="146">
        <v>0</v>
      </c>
    </row>
    <row r="30" spans="2:13" x14ac:dyDescent="0.3">
      <c r="B30" s="130">
        <v>5500</v>
      </c>
      <c r="C30" s="160"/>
      <c r="D30" s="131"/>
      <c r="E30" s="145">
        <v>0</v>
      </c>
      <c r="F30" s="131"/>
      <c r="G30" s="160"/>
      <c r="H30" s="131"/>
      <c r="I30" s="146">
        <v>0</v>
      </c>
    </row>
    <row r="31" spans="2:13" x14ac:dyDescent="0.3">
      <c r="B31" s="130">
        <v>6000</v>
      </c>
      <c r="C31" s="160"/>
      <c r="D31" s="131"/>
      <c r="E31" s="160"/>
      <c r="F31" s="131"/>
      <c r="G31" s="160"/>
      <c r="H31" s="131"/>
      <c r="I31" s="162"/>
    </row>
    <row r="32" spans="2:13" x14ac:dyDescent="0.3">
      <c r="B32" s="130">
        <v>6500</v>
      </c>
      <c r="C32" s="160"/>
      <c r="D32" s="131"/>
      <c r="E32" s="160"/>
      <c r="F32" s="131"/>
      <c r="G32" s="160"/>
      <c r="H32" s="131"/>
      <c r="I32" s="162"/>
    </row>
    <row r="33" spans="2:9" x14ac:dyDescent="0.3">
      <c r="B33" s="130">
        <v>7000</v>
      </c>
      <c r="C33" s="160"/>
      <c r="D33" s="131"/>
      <c r="E33" s="160"/>
      <c r="F33" s="131"/>
      <c r="G33" s="160"/>
      <c r="H33" s="131"/>
      <c r="I33" s="162"/>
    </row>
    <row r="34" spans="2:9" x14ac:dyDescent="0.3">
      <c r="B34" s="130">
        <v>7500</v>
      </c>
      <c r="C34" s="145">
        <v>0</v>
      </c>
      <c r="D34" s="131"/>
      <c r="E34" s="160"/>
      <c r="F34" s="131"/>
      <c r="G34" s="145">
        <v>0</v>
      </c>
      <c r="H34" s="131"/>
      <c r="I34" s="162"/>
    </row>
    <row r="35" spans="2:9" x14ac:dyDescent="0.3">
      <c r="B35" s="130">
        <v>8000</v>
      </c>
      <c r="C35" s="145">
        <v>0</v>
      </c>
      <c r="D35" s="131"/>
      <c r="E35" s="160"/>
      <c r="F35" s="131"/>
      <c r="G35" s="145">
        <v>0</v>
      </c>
      <c r="H35" s="131"/>
      <c r="I35" s="162"/>
    </row>
    <row r="36" spans="2:9" x14ac:dyDescent="0.3">
      <c r="B36" s="130">
        <v>8500</v>
      </c>
      <c r="C36" s="145">
        <v>0</v>
      </c>
      <c r="D36" s="131"/>
      <c r="E36" s="160"/>
      <c r="F36" s="131"/>
      <c r="G36" s="145">
        <v>0</v>
      </c>
      <c r="H36" s="131"/>
      <c r="I36" s="162"/>
    </row>
    <row r="37" spans="2:9" x14ac:dyDescent="0.3">
      <c r="B37" s="130">
        <v>9000</v>
      </c>
      <c r="C37" s="145">
        <v>0</v>
      </c>
      <c r="D37" s="131"/>
      <c r="E37" s="160"/>
      <c r="F37" s="131"/>
      <c r="G37" s="145">
        <v>0</v>
      </c>
      <c r="H37" s="131"/>
      <c r="I37" s="162"/>
    </row>
    <row r="38" spans="2:9" x14ac:dyDescent="0.3">
      <c r="B38" s="130">
        <v>9500</v>
      </c>
      <c r="C38" s="145">
        <v>0</v>
      </c>
      <c r="D38" s="131"/>
      <c r="E38" s="160"/>
      <c r="F38" s="131"/>
      <c r="G38" s="145">
        <v>0</v>
      </c>
      <c r="H38" s="131"/>
      <c r="I38" s="162"/>
    </row>
    <row r="39" spans="2:9" x14ac:dyDescent="0.3">
      <c r="B39" s="130">
        <v>10000</v>
      </c>
      <c r="C39" s="145">
        <v>0</v>
      </c>
      <c r="D39" s="131"/>
      <c r="E39" s="160"/>
      <c r="F39" s="131"/>
      <c r="G39" s="145">
        <v>0</v>
      </c>
      <c r="H39" s="131"/>
      <c r="I39" s="162"/>
    </row>
    <row r="40" spans="2:9" x14ac:dyDescent="0.3">
      <c r="B40" s="130">
        <v>10500</v>
      </c>
      <c r="C40" s="145">
        <v>0</v>
      </c>
      <c r="D40" s="131"/>
      <c r="E40" s="160"/>
      <c r="F40" s="131"/>
      <c r="G40" s="145">
        <v>0</v>
      </c>
      <c r="H40" s="131"/>
      <c r="I40" s="162"/>
    </row>
    <row r="41" spans="2:9" x14ac:dyDescent="0.3">
      <c r="B41" s="130">
        <v>11000</v>
      </c>
      <c r="C41" s="145">
        <v>0</v>
      </c>
      <c r="D41" s="131"/>
      <c r="E41" s="160"/>
      <c r="F41" s="131"/>
      <c r="G41" s="145">
        <v>0</v>
      </c>
      <c r="H41" s="131"/>
      <c r="I41" s="162"/>
    </row>
    <row r="42" spans="2:9" x14ac:dyDescent="0.3">
      <c r="B42" s="130">
        <v>11500</v>
      </c>
      <c r="C42" s="145">
        <v>0</v>
      </c>
      <c r="D42" s="131"/>
      <c r="E42" s="160"/>
      <c r="F42" s="131"/>
      <c r="G42" s="145">
        <v>0</v>
      </c>
      <c r="H42" s="131"/>
      <c r="I42" s="162"/>
    </row>
    <row r="43" spans="2:9" x14ac:dyDescent="0.3">
      <c r="B43" s="130">
        <v>12000</v>
      </c>
      <c r="C43" s="145">
        <v>0</v>
      </c>
      <c r="D43" s="131"/>
      <c r="E43" s="160"/>
      <c r="F43" s="131"/>
      <c r="G43" s="145">
        <v>0</v>
      </c>
      <c r="H43" s="131"/>
      <c r="I43" s="162"/>
    </row>
    <row r="44" spans="2:9" ht="15" thickBot="1" x14ac:dyDescent="0.35">
      <c r="B44" s="136">
        <v>12500</v>
      </c>
      <c r="C44" s="147">
        <v>0</v>
      </c>
      <c r="D44" s="138"/>
      <c r="E44" s="161"/>
      <c r="F44" s="138"/>
      <c r="G44" s="147">
        <v>0</v>
      </c>
      <c r="H44" s="138"/>
      <c r="I44" s="163"/>
    </row>
    <row r="46" spans="2:9" ht="15" thickBot="1" x14ac:dyDescent="0.35">
      <c r="B46" s="125" t="s">
        <v>56</v>
      </c>
    </row>
    <row r="47" spans="2:9" x14ac:dyDescent="0.3">
      <c r="B47" s="126"/>
      <c r="C47" s="164" t="s">
        <v>38</v>
      </c>
      <c r="D47" s="164"/>
      <c r="E47" s="164"/>
      <c r="F47" s="140"/>
      <c r="G47" s="164" t="s">
        <v>39</v>
      </c>
      <c r="H47" s="164"/>
      <c r="I47" s="165"/>
    </row>
    <row r="48" spans="2:9" ht="43.2" x14ac:dyDescent="0.3">
      <c r="B48" s="141" t="s">
        <v>53</v>
      </c>
      <c r="C48" s="142" t="s">
        <v>48</v>
      </c>
      <c r="D48" s="143"/>
      <c r="E48" s="142" t="s">
        <v>49</v>
      </c>
      <c r="F48" s="143"/>
      <c r="G48" s="142" t="s">
        <v>48</v>
      </c>
      <c r="H48" s="143"/>
      <c r="I48" s="144" t="s">
        <v>49</v>
      </c>
    </row>
    <row r="49" spans="2:9" x14ac:dyDescent="0.3">
      <c r="B49" s="148">
        <v>0</v>
      </c>
      <c r="C49" s="131">
        <v>0</v>
      </c>
      <c r="D49" s="143"/>
      <c r="E49" s="131">
        <v>0</v>
      </c>
      <c r="F49" s="143"/>
      <c r="G49" s="131">
        <v>0</v>
      </c>
      <c r="H49" s="143"/>
      <c r="I49" s="149">
        <v>0</v>
      </c>
    </row>
    <row r="50" spans="2:9" x14ac:dyDescent="0.3">
      <c r="B50" s="148">
        <v>2900</v>
      </c>
      <c r="C50" s="150">
        <f t="shared" ref="C50:C53" si="4">C$25+(C$26-C$25)/($B$26-$B$25)*($B50-$B$25)</f>
        <v>0</v>
      </c>
      <c r="D50" s="143"/>
      <c r="E50" s="151">
        <v>0</v>
      </c>
      <c r="F50" s="143"/>
      <c r="G50" s="150">
        <f t="shared" ref="G50:G53" si="5">G$25+(G$26-G$25)/($B$26-$B$25)*($B50-$B$25)</f>
        <v>0</v>
      </c>
      <c r="H50" s="143"/>
      <c r="I50" s="152">
        <v>0</v>
      </c>
    </row>
    <row r="51" spans="2:9" x14ac:dyDescent="0.3">
      <c r="B51" s="148">
        <v>2925</v>
      </c>
      <c r="C51" s="150">
        <f t="shared" si="4"/>
        <v>0</v>
      </c>
      <c r="D51" s="143"/>
      <c r="E51" s="151">
        <v>0</v>
      </c>
      <c r="F51" s="143"/>
      <c r="G51" s="150">
        <f t="shared" si="5"/>
        <v>0</v>
      </c>
      <c r="H51" s="143"/>
      <c r="I51" s="152">
        <v>0</v>
      </c>
    </row>
    <row r="52" spans="2:9" x14ac:dyDescent="0.3">
      <c r="B52" s="148">
        <v>2950</v>
      </c>
      <c r="C52" s="150">
        <f t="shared" si="4"/>
        <v>0</v>
      </c>
      <c r="D52" s="143"/>
      <c r="E52" s="151">
        <v>0</v>
      </c>
      <c r="F52" s="143"/>
      <c r="G52" s="150">
        <f t="shared" si="5"/>
        <v>0</v>
      </c>
      <c r="H52" s="143"/>
      <c r="I52" s="152">
        <v>0</v>
      </c>
    </row>
    <row r="53" spans="2:9" x14ac:dyDescent="0.3">
      <c r="B53" s="148">
        <v>2975</v>
      </c>
      <c r="C53" s="150">
        <f t="shared" si="4"/>
        <v>0</v>
      </c>
      <c r="D53" s="143"/>
      <c r="E53" s="151">
        <v>0</v>
      </c>
      <c r="F53" s="143"/>
      <c r="G53" s="150">
        <f t="shared" si="5"/>
        <v>0</v>
      </c>
      <c r="H53" s="143"/>
      <c r="I53" s="152">
        <v>0</v>
      </c>
    </row>
    <row r="54" spans="2:9" x14ac:dyDescent="0.3">
      <c r="B54" s="148">
        <v>3000</v>
      </c>
      <c r="C54" s="150">
        <f t="shared" ref="C54:C73" si="6">C$25+(C$26-C$25)/($B$26-$B$25)*($B54-$B$25)</f>
        <v>0</v>
      </c>
      <c r="D54" s="143"/>
      <c r="E54" s="151">
        <v>0</v>
      </c>
      <c r="F54" s="143"/>
      <c r="G54" s="150">
        <f t="shared" ref="G54:G73" si="7">G$25+(G$26-G$25)/($B$26-$B$25)*($B54-$B$25)</f>
        <v>0</v>
      </c>
      <c r="H54" s="143"/>
      <c r="I54" s="152">
        <v>0</v>
      </c>
    </row>
    <row r="55" spans="2:9" x14ac:dyDescent="0.3">
      <c r="B55" s="148">
        <v>3025</v>
      </c>
      <c r="C55" s="150">
        <f t="shared" si="6"/>
        <v>0</v>
      </c>
      <c r="D55" s="143"/>
      <c r="E55" s="151">
        <v>0</v>
      </c>
      <c r="F55" s="143"/>
      <c r="G55" s="150">
        <f t="shared" si="7"/>
        <v>0</v>
      </c>
      <c r="H55" s="143"/>
      <c r="I55" s="152">
        <v>0</v>
      </c>
    </row>
    <row r="56" spans="2:9" x14ac:dyDescent="0.3">
      <c r="B56" s="148">
        <v>3050</v>
      </c>
      <c r="C56" s="150">
        <f t="shared" si="6"/>
        <v>0</v>
      </c>
      <c r="D56" s="143"/>
      <c r="E56" s="151">
        <v>0</v>
      </c>
      <c r="F56" s="143"/>
      <c r="G56" s="150">
        <f t="shared" si="7"/>
        <v>0</v>
      </c>
      <c r="H56" s="143"/>
      <c r="I56" s="152">
        <v>0</v>
      </c>
    </row>
    <row r="57" spans="2:9" x14ac:dyDescent="0.3">
      <c r="B57" s="148">
        <v>3075</v>
      </c>
      <c r="C57" s="150">
        <f t="shared" si="6"/>
        <v>0</v>
      </c>
      <c r="D57" s="143"/>
      <c r="E57" s="151">
        <v>0</v>
      </c>
      <c r="F57" s="143"/>
      <c r="G57" s="150">
        <f t="shared" si="7"/>
        <v>0</v>
      </c>
      <c r="H57" s="143"/>
      <c r="I57" s="152">
        <v>0</v>
      </c>
    </row>
    <row r="58" spans="2:9" x14ac:dyDescent="0.3">
      <c r="B58" s="148">
        <v>3100</v>
      </c>
      <c r="C58" s="150">
        <f t="shared" si="6"/>
        <v>0</v>
      </c>
      <c r="D58" s="143"/>
      <c r="E58" s="151">
        <v>0</v>
      </c>
      <c r="F58" s="143"/>
      <c r="G58" s="150">
        <f t="shared" si="7"/>
        <v>0</v>
      </c>
      <c r="H58" s="143"/>
      <c r="I58" s="152">
        <v>0</v>
      </c>
    </row>
    <row r="59" spans="2:9" x14ac:dyDescent="0.3">
      <c r="B59" s="148">
        <v>3125</v>
      </c>
      <c r="C59" s="150">
        <f t="shared" si="6"/>
        <v>0</v>
      </c>
      <c r="D59" s="143"/>
      <c r="E59" s="151">
        <v>0</v>
      </c>
      <c r="F59" s="143"/>
      <c r="G59" s="150">
        <f t="shared" si="7"/>
        <v>0</v>
      </c>
      <c r="H59" s="143"/>
      <c r="I59" s="152">
        <v>0</v>
      </c>
    </row>
    <row r="60" spans="2:9" x14ac:dyDescent="0.3">
      <c r="B60" s="148">
        <v>3150</v>
      </c>
      <c r="C60" s="150">
        <f t="shared" si="6"/>
        <v>0</v>
      </c>
      <c r="D60" s="143"/>
      <c r="E60" s="151">
        <v>0</v>
      </c>
      <c r="F60" s="143"/>
      <c r="G60" s="150">
        <f t="shared" si="7"/>
        <v>0</v>
      </c>
      <c r="H60" s="143"/>
      <c r="I60" s="152">
        <v>0</v>
      </c>
    </row>
    <row r="61" spans="2:9" x14ac:dyDescent="0.3">
      <c r="B61" s="148">
        <v>3175</v>
      </c>
      <c r="C61" s="150">
        <f t="shared" si="6"/>
        <v>0</v>
      </c>
      <c r="D61" s="143"/>
      <c r="E61" s="151">
        <v>0</v>
      </c>
      <c r="F61" s="143"/>
      <c r="G61" s="150">
        <f t="shared" si="7"/>
        <v>0</v>
      </c>
      <c r="H61" s="143"/>
      <c r="I61" s="152">
        <v>0</v>
      </c>
    </row>
    <row r="62" spans="2:9" x14ac:dyDescent="0.3">
      <c r="B62" s="148">
        <v>3200</v>
      </c>
      <c r="C62" s="150">
        <f t="shared" si="6"/>
        <v>0</v>
      </c>
      <c r="D62" s="143"/>
      <c r="E62" s="151">
        <v>0</v>
      </c>
      <c r="F62" s="143"/>
      <c r="G62" s="150">
        <f t="shared" si="7"/>
        <v>0</v>
      </c>
      <c r="H62" s="143"/>
      <c r="I62" s="152">
        <v>0</v>
      </c>
    </row>
    <row r="63" spans="2:9" x14ac:dyDescent="0.3">
      <c r="B63" s="148">
        <v>3225</v>
      </c>
      <c r="C63" s="150">
        <f t="shared" si="6"/>
        <v>0</v>
      </c>
      <c r="D63" s="143"/>
      <c r="E63" s="151">
        <v>0</v>
      </c>
      <c r="F63" s="143"/>
      <c r="G63" s="150">
        <f t="shared" si="7"/>
        <v>0</v>
      </c>
      <c r="H63" s="143"/>
      <c r="I63" s="152">
        <v>0</v>
      </c>
    </row>
    <row r="64" spans="2:9" x14ac:dyDescent="0.3">
      <c r="B64" s="148">
        <v>3250</v>
      </c>
      <c r="C64" s="150">
        <f t="shared" si="6"/>
        <v>0</v>
      </c>
      <c r="D64" s="143"/>
      <c r="E64" s="151">
        <v>0</v>
      </c>
      <c r="F64" s="143"/>
      <c r="G64" s="150">
        <f t="shared" si="7"/>
        <v>0</v>
      </c>
      <c r="H64" s="143"/>
      <c r="I64" s="152">
        <v>0</v>
      </c>
    </row>
    <row r="65" spans="2:9" x14ac:dyDescent="0.3">
      <c r="B65" s="148">
        <v>3275</v>
      </c>
      <c r="C65" s="150">
        <f t="shared" si="6"/>
        <v>0</v>
      </c>
      <c r="D65" s="143"/>
      <c r="E65" s="151">
        <v>0</v>
      </c>
      <c r="F65" s="143"/>
      <c r="G65" s="150">
        <f t="shared" si="7"/>
        <v>0</v>
      </c>
      <c r="H65" s="143"/>
      <c r="I65" s="152">
        <v>0</v>
      </c>
    </row>
    <row r="66" spans="2:9" x14ac:dyDescent="0.3">
      <c r="B66" s="148">
        <v>3300</v>
      </c>
      <c r="C66" s="150">
        <f t="shared" si="6"/>
        <v>0</v>
      </c>
      <c r="D66" s="143"/>
      <c r="E66" s="151">
        <v>0</v>
      </c>
      <c r="F66" s="143"/>
      <c r="G66" s="150">
        <f t="shared" si="7"/>
        <v>0</v>
      </c>
      <c r="H66" s="143"/>
      <c r="I66" s="152">
        <v>0</v>
      </c>
    </row>
    <row r="67" spans="2:9" x14ac:dyDescent="0.3">
      <c r="B67" s="148">
        <v>3325</v>
      </c>
      <c r="C67" s="150">
        <f t="shared" si="6"/>
        <v>0</v>
      </c>
      <c r="D67" s="143"/>
      <c r="E67" s="151">
        <v>0</v>
      </c>
      <c r="F67" s="143"/>
      <c r="G67" s="150">
        <f t="shared" si="7"/>
        <v>0</v>
      </c>
      <c r="H67" s="143"/>
      <c r="I67" s="152">
        <v>0</v>
      </c>
    </row>
    <row r="68" spans="2:9" x14ac:dyDescent="0.3">
      <c r="B68" s="148">
        <v>3350</v>
      </c>
      <c r="C68" s="150">
        <f t="shared" si="6"/>
        <v>0</v>
      </c>
      <c r="D68" s="143"/>
      <c r="E68" s="151">
        <v>0</v>
      </c>
      <c r="F68" s="143"/>
      <c r="G68" s="150">
        <f t="shared" si="7"/>
        <v>0</v>
      </c>
      <c r="H68" s="143"/>
      <c r="I68" s="152">
        <v>0</v>
      </c>
    </row>
    <row r="69" spans="2:9" x14ac:dyDescent="0.3">
      <c r="B69" s="148">
        <v>3375</v>
      </c>
      <c r="C69" s="150">
        <f t="shared" si="6"/>
        <v>0</v>
      </c>
      <c r="D69" s="143"/>
      <c r="E69" s="151">
        <v>0</v>
      </c>
      <c r="F69" s="143"/>
      <c r="G69" s="150">
        <f t="shared" si="7"/>
        <v>0</v>
      </c>
      <c r="H69" s="143"/>
      <c r="I69" s="152">
        <v>0</v>
      </c>
    </row>
    <row r="70" spans="2:9" x14ac:dyDescent="0.3">
      <c r="B70" s="148">
        <v>3400</v>
      </c>
      <c r="C70" s="150">
        <f t="shared" si="6"/>
        <v>0</v>
      </c>
      <c r="D70" s="143"/>
      <c r="E70" s="151">
        <v>0</v>
      </c>
      <c r="F70" s="143"/>
      <c r="G70" s="150">
        <f t="shared" si="7"/>
        <v>0</v>
      </c>
      <c r="H70" s="143"/>
      <c r="I70" s="152">
        <v>0</v>
      </c>
    </row>
    <row r="71" spans="2:9" x14ac:dyDescent="0.3">
      <c r="B71" s="148">
        <v>3425</v>
      </c>
      <c r="C71" s="150">
        <f t="shared" si="6"/>
        <v>0</v>
      </c>
      <c r="D71" s="143"/>
      <c r="E71" s="151">
        <v>0</v>
      </c>
      <c r="F71" s="143"/>
      <c r="G71" s="150">
        <f t="shared" si="7"/>
        <v>0</v>
      </c>
      <c r="H71" s="143"/>
      <c r="I71" s="152">
        <v>0</v>
      </c>
    </row>
    <row r="72" spans="2:9" x14ac:dyDescent="0.3">
      <c r="B72" s="148">
        <v>3450</v>
      </c>
      <c r="C72" s="150">
        <f t="shared" si="6"/>
        <v>0</v>
      </c>
      <c r="D72" s="143"/>
      <c r="E72" s="151">
        <v>0</v>
      </c>
      <c r="F72" s="143"/>
      <c r="G72" s="150">
        <f t="shared" si="7"/>
        <v>0</v>
      </c>
      <c r="H72" s="143"/>
      <c r="I72" s="152">
        <v>0</v>
      </c>
    </row>
    <row r="73" spans="2:9" x14ac:dyDescent="0.3">
      <c r="B73" s="148">
        <v>3475</v>
      </c>
      <c r="C73" s="150">
        <f t="shared" si="6"/>
        <v>0</v>
      </c>
      <c r="D73" s="143"/>
      <c r="E73" s="151">
        <v>0</v>
      </c>
      <c r="F73" s="143"/>
      <c r="G73" s="150">
        <f t="shared" si="7"/>
        <v>0</v>
      </c>
      <c r="H73" s="143"/>
      <c r="I73" s="152">
        <v>0</v>
      </c>
    </row>
    <row r="74" spans="2:9" x14ac:dyDescent="0.3">
      <c r="B74" s="148">
        <v>3500</v>
      </c>
      <c r="C74" s="150">
        <f t="shared" ref="C74:C93" si="8">C$26+(C$27-C$26)/($B$27-$B$26)*($B74-$B$26)</f>
        <v>0</v>
      </c>
      <c r="D74" s="143"/>
      <c r="E74" s="151">
        <v>0</v>
      </c>
      <c r="F74" s="143"/>
      <c r="G74" s="150">
        <f t="shared" ref="G74:G92" si="9">G$26+(G$27-G$26)/($B$27-$B$26)*($B74-$B$26)</f>
        <v>0</v>
      </c>
      <c r="H74" s="143"/>
      <c r="I74" s="152">
        <v>0</v>
      </c>
    </row>
    <row r="75" spans="2:9" x14ac:dyDescent="0.3">
      <c r="B75" s="148">
        <v>3525</v>
      </c>
      <c r="C75" s="150">
        <f t="shared" si="8"/>
        <v>0</v>
      </c>
      <c r="D75" s="143"/>
      <c r="E75" s="151">
        <v>0</v>
      </c>
      <c r="F75" s="143"/>
      <c r="G75" s="150">
        <f t="shared" si="9"/>
        <v>0</v>
      </c>
      <c r="H75" s="143"/>
      <c r="I75" s="152">
        <v>0</v>
      </c>
    </row>
    <row r="76" spans="2:9" x14ac:dyDescent="0.3">
      <c r="B76" s="148">
        <v>3550</v>
      </c>
      <c r="C76" s="150">
        <f t="shared" si="8"/>
        <v>0</v>
      </c>
      <c r="D76" s="143"/>
      <c r="E76" s="151">
        <v>0</v>
      </c>
      <c r="F76" s="143"/>
      <c r="G76" s="150">
        <f t="shared" si="9"/>
        <v>0</v>
      </c>
      <c r="H76" s="143"/>
      <c r="I76" s="152">
        <v>0</v>
      </c>
    </row>
    <row r="77" spans="2:9" x14ac:dyDescent="0.3">
      <c r="B77" s="148">
        <v>3575</v>
      </c>
      <c r="C77" s="150">
        <f t="shared" si="8"/>
        <v>0</v>
      </c>
      <c r="D77" s="143"/>
      <c r="E77" s="151">
        <v>0</v>
      </c>
      <c r="F77" s="143"/>
      <c r="G77" s="150">
        <f t="shared" si="9"/>
        <v>0</v>
      </c>
      <c r="H77" s="143"/>
      <c r="I77" s="152">
        <v>0</v>
      </c>
    </row>
    <row r="78" spans="2:9" x14ac:dyDescent="0.3">
      <c r="B78" s="148">
        <v>3600</v>
      </c>
      <c r="C78" s="150">
        <f t="shared" si="8"/>
        <v>0</v>
      </c>
      <c r="D78" s="143"/>
      <c r="E78" s="151">
        <v>0</v>
      </c>
      <c r="F78" s="143"/>
      <c r="G78" s="150">
        <f t="shared" si="9"/>
        <v>0</v>
      </c>
      <c r="H78" s="143"/>
      <c r="I78" s="152">
        <v>0</v>
      </c>
    </row>
    <row r="79" spans="2:9" x14ac:dyDescent="0.3">
      <c r="B79" s="148">
        <v>3625</v>
      </c>
      <c r="C79" s="150">
        <f t="shared" si="8"/>
        <v>0</v>
      </c>
      <c r="D79" s="143"/>
      <c r="E79" s="151">
        <v>0</v>
      </c>
      <c r="F79" s="143"/>
      <c r="G79" s="150">
        <f t="shared" si="9"/>
        <v>0</v>
      </c>
      <c r="H79" s="143"/>
      <c r="I79" s="152">
        <v>0</v>
      </c>
    </row>
    <row r="80" spans="2:9" x14ac:dyDescent="0.3">
      <c r="B80" s="148">
        <v>3650</v>
      </c>
      <c r="C80" s="150">
        <f t="shared" si="8"/>
        <v>0</v>
      </c>
      <c r="D80" s="143"/>
      <c r="E80" s="151">
        <v>0</v>
      </c>
      <c r="F80" s="143"/>
      <c r="G80" s="150">
        <f t="shared" si="9"/>
        <v>0</v>
      </c>
      <c r="H80" s="143"/>
      <c r="I80" s="152">
        <v>0</v>
      </c>
    </row>
    <row r="81" spans="2:9" x14ac:dyDescent="0.3">
      <c r="B81" s="148">
        <v>3675</v>
      </c>
      <c r="C81" s="150">
        <f t="shared" si="8"/>
        <v>0</v>
      </c>
      <c r="D81" s="143"/>
      <c r="E81" s="151">
        <v>0</v>
      </c>
      <c r="F81" s="143"/>
      <c r="G81" s="150">
        <f t="shared" si="9"/>
        <v>0</v>
      </c>
      <c r="H81" s="143"/>
      <c r="I81" s="152">
        <v>0</v>
      </c>
    </row>
    <row r="82" spans="2:9" x14ac:dyDescent="0.3">
      <c r="B82" s="148">
        <v>3700</v>
      </c>
      <c r="C82" s="150">
        <f t="shared" si="8"/>
        <v>0</v>
      </c>
      <c r="D82" s="143"/>
      <c r="E82" s="151">
        <v>0</v>
      </c>
      <c r="F82" s="143"/>
      <c r="G82" s="150">
        <f t="shared" si="9"/>
        <v>0</v>
      </c>
      <c r="H82" s="143"/>
      <c r="I82" s="152">
        <v>0</v>
      </c>
    </row>
    <row r="83" spans="2:9" x14ac:dyDescent="0.3">
      <c r="B83" s="148">
        <v>3725</v>
      </c>
      <c r="C83" s="150">
        <f t="shared" si="8"/>
        <v>0</v>
      </c>
      <c r="D83" s="143"/>
      <c r="E83" s="151">
        <v>0</v>
      </c>
      <c r="F83" s="143"/>
      <c r="G83" s="150">
        <f t="shared" si="9"/>
        <v>0</v>
      </c>
      <c r="H83" s="143"/>
      <c r="I83" s="152">
        <v>0</v>
      </c>
    </row>
    <row r="84" spans="2:9" x14ac:dyDescent="0.3">
      <c r="B84" s="148">
        <v>3750</v>
      </c>
      <c r="C84" s="150">
        <f t="shared" si="8"/>
        <v>0</v>
      </c>
      <c r="D84" s="143"/>
      <c r="E84" s="151">
        <v>0</v>
      </c>
      <c r="F84" s="143"/>
      <c r="G84" s="150">
        <f t="shared" si="9"/>
        <v>0</v>
      </c>
      <c r="H84" s="143"/>
      <c r="I84" s="152">
        <v>0</v>
      </c>
    </row>
    <row r="85" spans="2:9" x14ac:dyDescent="0.3">
      <c r="B85" s="148">
        <v>3775</v>
      </c>
      <c r="C85" s="150">
        <f t="shared" si="8"/>
        <v>0</v>
      </c>
      <c r="D85" s="143"/>
      <c r="E85" s="151">
        <v>0</v>
      </c>
      <c r="F85" s="143"/>
      <c r="G85" s="150">
        <f t="shared" si="9"/>
        <v>0</v>
      </c>
      <c r="H85" s="143"/>
      <c r="I85" s="152">
        <v>0</v>
      </c>
    </row>
    <row r="86" spans="2:9" x14ac:dyDescent="0.3">
      <c r="B86" s="148">
        <v>3800</v>
      </c>
      <c r="C86" s="150">
        <f t="shared" si="8"/>
        <v>0</v>
      </c>
      <c r="D86" s="143"/>
      <c r="E86" s="151">
        <v>0</v>
      </c>
      <c r="F86" s="143"/>
      <c r="G86" s="150">
        <f t="shared" si="9"/>
        <v>0</v>
      </c>
      <c r="H86" s="143"/>
      <c r="I86" s="152">
        <v>0</v>
      </c>
    </row>
    <row r="87" spans="2:9" x14ac:dyDescent="0.3">
      <c r="B87" s="148">
        <v>3825</v>
      </c>
      <c r="C87" s="150">
        <f t="shared" si="8"/>
        <v>0</v>
      </c>
      <c r="D87" s="143"/>
      <c r="E87" s="151">
        <v>0</v>
      </c>
      <c r="F87" s="143"/>
      <c r="G87" s="150">
        <f t="shared" si="9"/>
        <v>0</v>
      </c>
      <c r="H87" s="143"/>
      <c r="I87" s="152">
        <v>0</v>
      </c>
    </row>
    <row r="88" spans="2:9" x14ac:dyDescent="0.3">
      <c r="B88" s="148">
        <v>3850</v>
      </c>
      <c r="C88" s="150">
        <f t="shared" si="8"/>
        <v>0</v>
      </c>
      <c r="D88" s="143"/>
      <c r="E88" s="151">
        <v>0</v>
      </c>
      <c r="F88" s="143"/>
      <c r="G88" s="150">
        <f t="shared" si="9"/>
        <v>0</v>
      </c>
      <c r="H88" s="143"/>
      <c r="I88" s="152">
        <v>0</v>
      </c>
    </row>
    <row r="89" spans="2:9" x14ac:dyDescent="0.3">
      <c r="B89" s="148">
        <v>3875</v>
      </c>
      <c r="C89" s="150">
        <f t="shared" si="8"/>
        <v>0</v>
      </c>
      <c r="D89" s="143"/>
      <c r="E89" s="151">
        <v>0</v>
      </c>
      <c r="F89" s="143"/>
      <c r="G89" s="150">
        <f t="shared" si="9"/>
        <v>0</v>
      </c>
      <c r="H89" s="143"/>
      <c r="I89" s="152">
        <v>0</v>
      </c>
    </row>
    <row r="90" spans="2:9" x14ac:dyDescent="0.3">
      <c r="B90" s="148">
        <v>3900</v>
      </c>
      <c r="C90" s="150">
        <f t="shared" si="8"/>
        <v>0</v>
      </c>
      <c r="D90" s="143"/>
      <c r="E90" s="151">
        <v>0</v>
      </c>
      <c r="F90" s="143"/>
      <c r="G90" s="150">
        <f t="shared" si="9"/>
        <v>0</v>
      </c>
      <c r="H90" s="143"/>
      <c r="I90" s="152">
        <v>0</v>
      </c>
    </row>
    <row r="91" spans="2:9" x14ac:dyDescent="0.3">
      <c r="B91" s="148">
        <v>3925</v>
      </c>
      <c r="C91" s="150">
        <f t="shared" si="8"/>
        <v>0</v>
      </c>
      <c r="D91" s="143"/>
      <c r="E91" s="151">
        <v>0</v>
      </c>
      <c r="F91" s="143"/>
      <c r="G91" s="150">
        <f t="shared" si="9"/>
        <v>0</v>
      </c>
      <c r="H91" s="143"/>
      <c r="I91" s="152">
        <v>0</v>
      </c>
    </row>
    <row r="92" spans="2:9" x14ac:dyDescent="0.3">
      <c r="B92" s="148">
        <v>3950</v>
      </c>
      <c r="C92" s="150">
        <f t="shared" si="8"/>
        <v>0</v>
      </c>
      <c r="D92" s="143"/>
      <c r="E92" s="151">
        <v>0</v>
      </c>
      <c r="F92" s="143"/>
      <c r="G92" s="150">
        <f t="shared" si="9"/>
        <v>0</v>
      </c>
      <c r="H92" s="143"/>
      <c r="I92" s="152">
        <v>0</v>
      </c>
    </row>
    <row r="93" spans="2:9" x14ac:dyDescent="0.3">
      <c r="B93" s="148">
        <v>3975</v>
      </c>
      <c r="C93" s="150">
        <f t="shared" si="8"/>
        <v>0</v>
      </c>
      <c r="D93" s="143"/>
      <c r="E93" s="151">
        <v>0</v>
      </c>
      <c r="F93" s="143"/>
      <c r="G93" s="150">
        <f>G$26+(G$27-G$26)/($B$27-$B$26)*($B93-$B$26)</f>
        <v>0</v>
      </c>
      <c r="H93" s="143"/>
      <c r="I93" s="152">
        <v>0</v>
      </c>
    </row>
    <row r="94" spans="2:9" x14ac:dyDescent="0.3">
      <c r="B94" s="148">
        <v>4000</v>
      </c>
      <c r="C94" s="150">
        <f t="shared" ref="C94:C113" si="10">C$27+(C$28-C$27)/($B$28-$B$27)*($B94-$B$27)</f>
        <v>0</v>
      </c>
      <c r="D94" s="143"/>
      <c r="E94" s="151">
        <v>0</v>
      </c>
      <c r="F94" s="143"/>
      <c r="G94" s="150">
        <f t="shared" ref="G94:G112" si="11">G$27+(G$28-G$27)/($B$28-$B$27)*($B94-$B$27)</f>
        <v>0</v>
      </c>
      <c r="H94" s="143"/>
      <c r="I94" s="152">
        <v>0</v>
      </c>
    </row>
    <row r="95" spans="2:9" x14ac:dyDescent="0.3">
      <c r="B95" s="148">
        <v>4025</v>
      </c>
      <c r="C95" s="150">
        <f t="shared" si="10"/>
        <v>0</v>
      </c>
      <c r="D95" s="143"/>
      <c r="E95" s="151">
        <v>0</v>
      </c>
      <c r="F95" s="143"/>
      <c r="G95" s="150">
        <f t="shared" si="11"/>
        <v>0</v>
      </c>
      <c r="H95" s="143"/>
      <c r="I95" s="152">
        <v>0</v>
      </c>
    </row>
    <row r="96" spans="2:9" x14ac:dyDescent="0.3">
      <c r="B96" s="148">
        <v>4050</v>
      </c>
      <c r="C96" s="150">
        <f t="shared" si="10"/>
        <v>0</v>
      </c>
      <c r="D96" s="143"/>
      <c r="E96" s="151">
        <v>0</v>
      </c>
      <c r="F96" s="143"/>
      <c r="G96" s="150">
        <f t="shared" si="11"/>
        <v>0</v>
      </c>
      <c r="H96" s="143"/>
      <c r="I96" s="152">
        <v>0</v>
      </c>
    </row>
    <row r="97" spans="2:9" x14ac:dyDescent="0.3">
      <c r="B97" s="148">
        <v>4075</v>
      </c>
      <c r="C97" s="150">
        <f t="shared" si="10"/>
        <v>0</v>
      </c>
      <c r="D97" s="143"/>
      <c r="E97" s="151">
        <v>0</v>
      </c>
      <c r="F97" s="143"/>
      <c r="G97" s="150">
        <f t="shared" si="11"/>
        <v>0</v>
      </c>
      <c r="H97" s="143"/>
      <c r="I97" s="152">
        <v>0</v>
      </c>
    </row>
    <row r="98" spans="2:9" x14ac:dyDescent="0.3">
      <c r="B98" s="148">
        <v>4100</v>
      </c>
      <c r="C98" s="150">
        <f t="shared" si="10"/>
        <v>0</v>
      </c>
      <c r="D98" s="143"/>
      <c r="E98" s="151">
        <v>0</v>
      </c>
      <c r="F98" s="143"/>
      <c r="G98" s="150">
        <f t="shared" si="11"/>
        <v>0</v>
      </c>
      <c r="H98" s="143"/>
      <c r="I98" s="152">
        <v>0</v>
      </c>
    </row>
    <row r="99" spans="2:9" x14ac:dyDescent="0.3">
      <c r="B99" s="148">
        <v>4125</v>
      </c>
      <c r="C99" s="150">
        <f t="shared" si="10"/>
        <v>0</v>
      </c>
      <c r="D99" s="143"/>
      <c r="E99" s="151">
        <v>0</v>
      </c>
      <c r="F99" s="143"/>
      <c r="G99" s="150">
        <f t="shared" si="11"/>
        <v>0</v>
      </c>
      <c r="H99" s="143"/>
      <c r="I99" s="152">
        <v>0</v>
      </c>
    </row>
    <row r="100" spans="2:9" x14ac:dyDescent="0.3">
      <c r="B100" s="148">
        <v>4150</v>
      </c>
      <c r="C100" s="150">
        <f t="shared" si="10"/>
        <v>0</v>
      </c>
      <c r="D100" s="143"/>
      <c r="E100" s="151">
        <v>0</v>
      </c>
      <c r="F100" s="143"/>
      <c r="G100" s="150">
        <f t="shared" si="11"/>
        <v>0</v>
      </c>
      <c r="H100" s="143"/>
      <c r="I100" s="152">
        <v>0</v>
      </c>
    </row>
    <row r="101" spans="2:9" x14ac:dyDescent="0.3">
      <c r="B101" s="148">
        <v>4175</v>
      </c>
      <c r="C101" s="150">
        <f t="shared" si="10"/>
        <v>0</v>
      </c>
      <c r="D101" s="143"/>
      <c r="E101" s="151">
        <v>0</v>
      </c>
      <c r="F101" s="143"/>
      <c r="G101" s="150">
        <f t="shared" si="11"/>
        <v>0</v>
      </c>
      <c r="H101" s="143"/>
      <c r="I101" s="152">
        <v>0</v>
      </c>
    </row>
    <row r="102" spans="2:9" x14ac:dyDescent="0.3">
      <c r="B102" s="148">
        <v>4200</v>
      </c>
      <c r="C102" s="150">
        <f t="shared" si="10"/>
        <v>0</v>
      </c>
      <c r="D102" s="143"/>
      <c r="E102" s="151">
        <v>0</v>
      </c>
      <c r="F102" s="143"/>
      <c r="G102" s="150">
        <f t="shared" si="11"/>
        <v>0</v>
      </c>
      <c r="H102" s="143"/>
      <c r="I102" s="152">
        <v>0</v>
      </c>
    </row>
    <row r="103" spans="2:9" x14ac:dyDescent="0.3">
      <c r="B103" s="148">
        <v>4225</v>
      </c>
      <c r="C103" s="150">
        <f t="shared" si="10"/>
        <v>0</v>
      </c>
      <c r="D103" s="143"/>
      <c r="E103" s="151">
        <v>0</v>
      </c>
      <c r="F103" s="143"/>
      <c r="G103" s="150">
        <f t="shared" si="11"/>
        <v>0</v>
      </c>
      <c r="H103" s="143"/>
      <c r="I103" s="152">
        <v>0</v>
      </c>
    </row>
    <row r="104" spans="2:9" x14ac:dyDescent="0.3">
      <c r="B104" s="148">
        <v>4250</v>
      </c>
      <c r="C104" s="150">
        <f t="shared" si="10"/>
        <v>0</v>
      </c>
      <c r="D104" s="143"/>
      <c r="E104" s="151">
        <v>0</v>
      </c>
      <c r="F104" s="143"/>
      <c r="G104" s="150">
        <f t="shared" si="11"/>
        <v>0</v>
      </c>
      <c r="H104" s="143"/>
      <c r="I104" s="152">
        <v>0</v>
      </c>
    </row>
    <row r="105" spans="2:9" x14ac:dyDescent="0.3">
      <c r="B105" s="148">
        <v>4275</v>
      </c>
      <c r="C105" s="150">
        <f t="shared" si="10"/>
        <v>0</v>
      </c>
      <c r="D105" s="143"/>
      <c r="E105" s="151">
        <v>0</v>
      </c>
      <c r="F105" s="143"/>
      <c r="G105" s="150">
        <f t="shared" si="11"/>
        <v>0</v>
      </c>
      <c r="H105" s="143"/>
      <c r="I105" s="152">
        <v>0</v>
      </c>
    </row>
    <row r="106" spans="2:9" x14ac:dyDescent="0.3">
      <c r="B106" s="148">
        <v>4300</v>
      </c>
      <c r="C106" s="150">
        <f t="shared" si="10"/>
        <v>0</v>
      </c>
      <c r="D106" s="143"/>
      <c r="E106" s="151">
        <v>0</v>
      </c>
      <c r="F106" s="143"/>
      <c r="G106" s="150">
        <f t="shared" si="11"/>
        <v>0</v>
      </c>
      <c r="H106" s="143"/>
      <c r="I106" s="152">
        <v>0</v>
      </c>
    </row>
    <row r="107" spans="2:9" x14ac:dyDescent="0.3">
      <c r="B107" s="148">
        <v>4325</v>
      </c>
      <c r="C107" s="150">
        <f t="shared" si="10"/>
        <v>0</v>
      </c>
      <c r="D107" s="143"/>
      <c r="E107" s="151">
        <v>0</v>
      </c>
      <c r="F107" s="143"/>
      <c r="G107" s="150">
        <f t="shared" si="11"/>
        <v>0</v>
      </c>
      <c r="H107" s="143"/>
      <c r="I107" s="152">
        <v>0</v>
      </c>
    </row>
    <row r="108" spans="2:9" x14ac:dyDescent="0.3">
      <c r="B108" s="148">
        <v>4350</v>
      </c>
      <c r="C108" s="150">
        <f t="shared" si="10"/>
        <v>0</v>
      </c>
      <c r="D108" s="143"/>
      <c r="E108" s="151">
        <v>0</v>
      </c>
      <c r="F108" s="143"/>
      <c r="G108" s="150">
        <f t="shared" si="11"/>
        <v>0</v>
      </c>
      <c r="H108" s="143"/>
      <c r="I108" s="152">
        <v>0</v>
      </c>
    </row>
    <row r="109" spans="2:9" x14ac:dyDescent="0.3">
      <c r="B109" s="148">
        <v>4375</v>
      </c>
      <c r="C109" s="150">
        <f t="shared" si="10"/>
        <v>0</v>
      </c>
      <c r="D109" s="143"/>
      <c r="E109" s="151">
        <v>0</v>
      </c>
      <c r="F109" s="143"/>
      <c r="G109" s="150">
        <f t="shared" si="11"/>
        <v>0</v>
      </c>
      <c r="H109" s="143"/>
      <c r="I109" s="152">
        <v>0</v>
      </c>
    </row>
    <row r="110" spans="2:9" x14ac:dyDescent="0.3">
      <c r="B110" s="148">
        <v>4400</v>
      </c>
      <c r="C110" s="150">
        <f t="shared" si="10"/>
        <v>0</v>
      </c>
      <c r="D110" s="143"/>
      <c r="E110" s="151">
        <v>0</v>
      </c>
      <c r="F110" s="143"/>
      <c r="G110" s="150">
        <f t="shared" si="11"/>
        <v>0</v>
      </c>
      <c r="H110" s="143"/>
      <c r="I110" s="152">
        <v>0</v>
      </c>
    </row>
    <row r="111" spans="2:9" x14ac:dyDescent="0.3">
      <c r="B111" s="148">
        <v>4425</v>
      </c>
      <c r="C111" s="150">
        <f t="shared" si="10"/>
        <v>0</v>
      </c>
      <c r="D111" s="143"/>
      <c r="E111" s="151">
        <v>0</v>
      </c>
      <c r="F111" s="143"/>
      <c r="G111" s="150">
        <f t="shared" si="11"/>
        <v>0</v>
      </c>
      <c r="H111" s="143"/>
      <c r="I111" s="152">
        <v>0</v>
      </c>
    </row>
    <row r="112" spans="2:9" x14ac:dyDescent="0.3">
      <c r="B112" s="148">
        <v>4450</v>
      </c>
      <c r="C112" s="150">
        <f t="shared" si="10"/>
        <v>0</v>
      </c>
      <c r="D112" s="143"/>
      <c r="E112" s="151">
        <v>0</v>
      </c>
      <c r="F112" s="143"/>
      <c r="G112" s="150">
        <f t="shared" si="11"/>
        <v>0</v>
      </c>
      <c r="H112" s="143"/>
      <c r="I112" s="152">
        <v>0</v>
      </c>
    </row>
    <row r="113" spans="2:9" x14ac:dyDescent="0.3">
      <c r="B113" s="148">
        <v>4475</v>
      </c>
      <c r="C113" s="150">
        <f t="shared" si="10"/>
        <v>0</v>
      </c>
      <c r="D113" s="143"/>
      <c r="E113" s="151">
        <v>0</v>
      </c>
      <c r="F113" s="143"/>
      <c r="G113" s="150">
        <f>G$27+(G$28-G$27)/($B$28-$B$27)*($B113-$B$27)</f>
        <v>0</v>
      </c>
      <c r="H113" s="143"/>
      <c r="I113" s="152">
        <v>0</v>
      </c>
    </row>
    <row r="114" spans="2:9" x14ac:dyDescent="0.3">
      <c r="B114" s="148">
        <v>4500</v>
      </c>
      <c r="C114" s="150">
        <f t="shared" ref="C114:C133" si="12">C$28+(C$29-C$28)/($B$29-$B$28)*($B114-$B$28)</f>
        <v>0</v>
      </c>
      <c r="D114" s="143"/>
      <c r="E114" s="151">
        <v>0</v>
      </c>
      <c r="F114" s="143"/>
      <c r="G114" s="150">
        <f t="shared" ref="G114:G132" si="13">G$28+(G$29-G$28)/($B$29-$B$28)*($B114-$B$28)</f>
        <v>0</v>
      </c>
      <c r="H114" s="143"/>
      <c r="I114" s="152">
        <v>0</v>
      </c>
    </row>
    <row r="115" spans="2:9" x14ac:dyDescent="0.3">
      <c r="B115" s="148">
        <v>4525</v>
      </c>
      <c r="C115" s="150">
        <f t="shared" si="12"/>
        <v>0</v>
      </c>
      <c r="D115" s="143"/>
      <c r="E115" s="151">
        <v>0</v>
      </c>
      <c r="F115" s="143"/>
      <c r="G115" s="150">
        <f t="shared" si="13"/>
        <v>0</v>
      </c>
      <c r="H115" s="143"/>
      <c r="I115" s="152">
        <v>0</v>
      </c>
    </row>
    <row r="116" spans="2:9" x14ac:dyDescent="0.3">
      <c r="B116" s="148">
        <v>4550</v>
      </c>
      <c r="C116" s="150">
        <f t="shared" si="12"/>
        <v>0</v>
      </c>
      <c r="D116" s="143"/>
      <c r="E116" s="151">
        <v>0</v>
      </c>
      <c r="F116" s="143"/>
      <c r="G116" s="150">
        <f t="shared" si="13"/>
        <v>0</v>
      </c>
      <c r="H116" s="143"/>
      <c r="I116" s="152">
        <v>0</v>
      </c>
    </row>
    <row r="117" spans="2:9" x14ac:dyDescent="0.3">
      <c r="B117" s="148">
        <v>4575</v>
      </c>
      <c r="C117" s="150">
        <f t="shared" si="12"/>
        <v>0</v>
      </c>
      <c r="D117" s="143"/>
      <c r="E117" s="151">
        <v>0</v>
      </c>
      <c r="F117" s="143"/>
      <c r="G117" s="150">
        <f t="shared" si="13"/>
        <v>0</v>
      </c>
      <c r="H117" s="143"/>
      <c r="I117" s="152">
        <v>0</v>
      </c>
    </row>
    <row r="118" spans="2:9" x14ac:dyDescent="0.3">
      <c r="B118" s="148">
        <v>4600</v>
      </c>
      <c r="C118" s="150">
        <f t="shared" si="12"/>
        <v>0</v>
      </c>
      <c r="D118" s="143"/>
      <c r="E118" s="151">
        <v>0</v>
      </c>
      <c r="F118" s="143"/>
      <c r="G118" s="150">
        <f t="shared" si="13"/>
        <v>0</v>
      </c>
      <c r="H118" s="143"/>
      <c r="I118" s="152">
        <v>0</v>
      </c>
    </row>
    <row r="119" spans="2:9" x14ac:dyDescent="0.3">
      <c r="B119" s="148">
        <v>4625</v>
      </c>
      <c r="C119" s="150">
        <f t="shared" si="12"/>
        <v>0</v>
      </c>
      <c r="D119" s="143"/>
      <c r="E119" s="151">
        <v>0</v>
      </c>
      <c r="F119" s="143"/>
      <c r="G119" s="150">
        <f t="shared" si="13"/>
        <v>0</v>
      </c>
      <c r="H119" s="143"/>
      <c r="I119" s="152">
        <v>0</v>
      </c>
    </row>
    <row r="120" spans="2:9" x14ac:dyDescent="0.3">
      <c r="B120" s="148">
        <v>4650</v>
      </c>
      <c r="C120" s="150">
        <f t="shared" si="12"/>
        <v>0</v>
      </c>
      <c r="D120" s="143"/>
      <c r="E120" s="151">
        <v>0</v>
      </c>
      <c r="F120" s="143"/>
      <c r="G120" s="150">
        <f t="shared" si="13"/>
        <v>0</v>
      </c>
      <c r="H120" s="143"/>
      <c r="I120" s="152">
        <v>0</v>
      </c>
    </row>
    <row r="121" spans="2:9" x14ac:dyDescent="0.3">
      <c r="B121" s="148">
        <v>4675</v>
      </c>
      <c r="C121" s="150">
        <f t="shared" si="12"/>
        <v>0</v>
      </c>
      <c r="D121" s="143"/>
      <c r="E121" s="151">
        <v>0</v>
      </c>
      <c r="F121" s="143"/>
      <c r="G121" s="150">
        <f t="shared" si="13"/>
        <v>0</v>
      </c>
      <c r="H121" s="143"/>
      <c r="I121" s="152">
        <v>0</v>
      </c>
    </row>
    <row r="122" spans="2:9" x14ac:dyDescent="0.3">
      <c r="B122" s="148">
        <v>4700</v>
      </c>
      <c r="C122" s="150">
        <f t="shared" si="12"/>
        <v>0</v>
      </c>
      <c r="D122" s="143"/>
      <c r="E122" s="151">
        <v>0</v>
      </c>
      <c r="F122" s="143"/>
      <c r="G122" s="150">
        <f t="shared" si="13"/>
        <v>0</v>
      </c>
      <c r="H122" s="143"/>
      <c r="I122" s="152">
        <v>0</v>
      </c>
    </row>
    <row r="123" spans="2:9" x14ac:dyDescent="0.3">
      <c r="B123" s="148">
        <v>4725</v>
      </c>
      <c r="C123" s="150">
        <f t="shared" si="12"/>
        <v>0</v>
      </c>
      <c r="D123" s="143"/>
      <c r="E123" s="151">
        <v>0</v>
      </c>
      <c r="F123" s="143"/>
      <c r="G123" s="150">
        <f t="shared" si="13"/>
        <v>0</v>
      </c>
      <c r="H123" s="143"/>
      <c r="I123" s="152">
        <v>0</v>
      </c>
    </row>
    <row r="124" spans="2:9" x14ac:dyDescent="0.3">
      <c r="B124" s="148">
        <v>4750</v>
      </c>
      <c r="C124" s="150">
        <f t="shared" si="12"/>
        <v>0</v>
      </c>
      <c r="D124" s="143"/>
      <c r="E124" s="151">
        <v>0</v>
      </c>
      <c r="F124" s="143"/>
      <c r="G124" s="150">
        <f t="shared" si="13"/>
        <v>0</v>
      </c>
      <c r="H124" s="143"/>
      <c r="I124" s="152">
        <v>0</v>
      </c>
    </row>
    <row r="125" spans="2:9" x14ac:dyDescent="0.3">
      <c r="B125" s="148">
        <v>4775</v>
      </c>
      <c r="C125" s="150">
        <f t="shared" si="12"/>
        <v>0</v>
      </c>
      <c r="D125" s="143"/>
      <c r="E125" s="151">
        <v>0</v>
      </c>
      <c r="F125" s="143"/>
      <c r="G125" s="150">
        <f t="shared" si="13"/>
        <v>0</v>
      </c>
      <c r="H125" s="143"/>
      <c r="I125" s="152">
        <v>0</v>
      </c>
    </row>
    <row r="126" spans="2:9" x14ac:dyDescent="0.3">
      <c r="B126" s="148">
        <v>4800</v>
      </c>
      <c r="C126" s="150">
        <f t="shared" si="12"/>
        <v>0</v>
      </c>
      <c r="D126" s="143"/>
      <c r="E126" s="151">
        <v>0</v>
      </c>
      <c r="F126" s="143"/>
      <c r="G126" s="150">
        <f t="shared" si="13"/>
        <v>0</v>
      </c>
      <c r="H126" s="143"/>
      <c r="I126" s="152">
        <v>0</v>
      </c>
    </row>
    <row r="127" spans="2:9" x14ac:dyDescent="0.3">
      <c r="B127" s="148">
        <v>4825</v>
      </c>
      <c r="C127" s="150">
        <f t="shared" si="12"/>
        <v>0</v>
      </c>
      <c r="D127" s="143"/>
      <c r="E127" s="151">
        <v>0</v>
      </c>
      <c r="F127" s="143"/>
      <c r="G127" s="150">
        <f t="shared" si="13"/>
        <v>0</v>
      </c>
      <c r="H127" s="143"/>
      <c r="I127" s="152">
        <v>0</v>
      </c>
    </row>
    <row r="128" spans="2:9" x14ac:dyDescent="0.3">
      <c r="B128" s="148">
        <v>4850</v>
      </c>
      <c r="C128" s="150">
        <f t="shared" si="12"/>
        <v>0</v>
      </c>
      <c r="D128" s="143"/>
      <c r="E128" s="151">
        <v>0</v>
      </c>
      <c r="F128" s="143"/>
      <c r="G128" s="150">
        <f t="shared" si="13"/>
        <v>0</v>
      </c>
      <c r="H128" s="143"/>
      <c r="I128" s="152">
        <v>0</v>
      </c>
    </row>
    <row r="129" spans="2:9" x14ac:dyDescent="0.3">
      <c r="B129" s="148">
        <v>4875</v>
      </c>
      <c r="C129" s="150">
        <f t="shared" si="12"/>
        <v>0</v>
      </c>
      <c r="D129" s="143"/>
      <c r="E129" s="151">
        <v>0</v>
      </c>
      <c r="F129" s="143"/>
      <c r="G129" s="150">
        <f t="shared" si="13"/>
        <v>0</v>
      </c>
      <c r="H129" s="143"/>
      <c r="I129" s="152">
        <v>0</v>
      </c>
    </row>
    <row r="130" spans="2:9" x14ac:dyDescent="0.3">
      <c r="B130" s="148">
        <v>4900</v>
      </c>
      <c r="C130" s="150">
        <f t="shared" si="12"/>
        <v>0</v>
      </c>
      <c r="D130" s="143"/>
      <c r="E130" s="151">
        <v>0</v>
      </c>
      <c r="F130" s="143"/>
      <c r="G130" s="150">
        <f t="shared" si="13"/>
        <v>0</v>
      </c>
      <c r="H130" s="143"/>
      <c r="I130" s="152">
        <v>0</v>
      </c>
    </row>
    <row r="131" spans="2:9" x14ac:dyDescent="0.3">
      <c r="B131" s="148">
        <v>4925</v>
      </c>
      <c r="C131" s="150">
        <f t="shared" si="12"/>
        <v>0</v>
      </c>
      <c r="D131" s="143"/>
      <c r="E131" s="151">
        <v>0</v>
      </c>
      <c r="F131" s="143"/>
      <c r="G131" s="150">
        <f t="shared" si="13"/>
        <v>0</v>
      </c>
      <c r="H131" s="143"/>
      <c r="I131" s="152">
        <v>0</v>
      </c>
    </row>
    <row r="132" spans="2:9" x14ac:dyDescent="0.3">
      <c r="B132" s="148">
        <v>4950</v>
      </c>
      <c r="C132" s="150">
        <f t="shared" si="12"/>
        <v>0</v>
      </c>
      <c r="D132" s="143"/>
      <c r="E132" s="151">
        <v>0</v>
      </c>
      <c r="F132" s="143"/>
      <c r="G132" s="150">
        <f t="shared" si="13"/>
        <v>0</v>
      </c>
      <c r="H132" s="143"/>
      <c r="I132" s="152">
        <v>0</v>
      </c>
    </row>
    <row r="133" spans="2:9" x14ac:dyDescent="0.3">
      <c r="B133" s="148">
        <v>4975</v>
      </c>
      <c r="C133" s="150">
        <f t="shared" si="12"/>
        <v>0</v>
      </c>
      <c r="D133" s="143"/>
      <c r="E133" s="151">
        <v>0</v>
      </c>
      <c r="F133" s="143"/>
      <c r="G133" s="150">
        <f>G$28+(G$29-G$28)/($B$29-$B$28)*($B133-$B$28)</f>
        <v>0</v>
      </c>
      <c r="H133" s="143"/>
      <c r="I133" s="152">
        <v>0</v>
      </c>
    </row>
    <row r="134" spans="2:9" x14ac:dyDescent="0.3">
      <c r="B134" s="148">
        <v>5000</v>
      </c>
      <c r="C134" s="150">
        <f>C$29+(C$30-C$29)/($B$30-$B$29)*($B134-$B$29)</f>
        <v>0</v>
      </c>
      <c r="D134" s="143"/>
      <c r="E134" s="151">
        <v>0</v>
      </c>
      <c r="F134" s="143"/>
      <c r="G134" s="150">
        <f t="shared" ref="G134:G135" si="14">G$29+(G$30-G$29)/($B$30-$B$29)*($B134-$B$29)</f>
        <v>0</v>
      </c>
      <c r="H134" s="143"/>
      <c r="I134" s="152">
        <v>0</v>
      </c>
    </row>
    <row r="135" spans="2:9" x14ac:dyDescent="0.3">
      <c r="B135" s="148">
        <v>5025</v>
      </c>
      <c r="C135" s="150">
        <f>C$29+(C$30-C$29)/($B$30-$B$29)*($B135-$B$29)</f>
        <v>0</v>
      </c>
      <c r="D135" s="143"/>
      <c r="E135" s="151">
        <v>0</v>
      </c>
      <c r="F135" s="143"/>
      <c r="G135" s="150">
        <f t="shared" si="14"/>
        <v>0</v>
      </c>
      <c r="H135" s="143"/>
      <c r="I135" s="152">
        <v>0</v>
      </c>
    </row>
    <row r="136" spans="2:9" x14ac:dyDescent="0.3">
      <c r="B136" s="153">
        <v>5050</v>
      </c>
      <c r="C136" s="150">
        <f>C$29+(C$30-C$29)/($B$30-$B$29)*($B136-$B$29)</f>
        <v>0</v>
      </c>
      <c r="D136" s="131"/>
      <c r="E136" s="151">
        <v>0</v>
      </c>
      <c r="F136" s="131"/>
      <c r="G136" s="150">
        <f>G$29+(G$30-G$29)/($B$30-$B$29)*($B136-$B$29)</f>
        <v>0</v>
      </c>
      <c r="H136" s="131"/>
      <c r="I136" s="152">
        <v>0</v>
      </c>
    </row>
    <row r="137" spans="2:9" x14ac:dyDescent="0.3">
      <c r="B137" s="153">
        <v>5075</v>
      </c>
      <c r="C137" s="150">
        <f t="shared" ref="C137:C154" si="15">C$29+(C$30-C$29)/($B$30-$B$29)*($B137-$B$29)</f>
        <v>0</v>
      </c>
      <c r="D137" s="131"/>
      <c r="E137" s="151">
        <v>0</v>
      </c>
      <c r="F137" s="131"/>
      <c r="G137" s="150">
        <f t="shared" ref="G137:G154" si="16">G$29+(G$30-G$29)/($B$30-$B$29)*($B137-$B$29)</f>
        <v>0</v>
      </c>
      <c r="H137" s="131"/>
      <c r="I137" s="152">
        <v>0</v>
      </c>
    </row>
    <row r="138" spans="2:9" x14ac:dyDescent="0.3">
      <c r="B138" s="153">
        <v>5100</v>
      </c>
      <c r="C138" s="150">
        <f t="shared" si="15"/>
        <v>0</v>
      </c>
      <c r="D138" s="131"/>
      <c r="E138" s="151">
        <v>0</v>
      </c>
      <c r="F138" s="131"/>
      <c r="G138" s="150">
        <f t="shared" si="16"/>
        <v>0</v>
      </c>
      <c r="H138" s="131"/>
      <c r="I138" s="152">
        <v>0</v>
      </c>
    </row>
    <row r="139" spans="2:9" x14ac:dyDescent="0.3">
      <c r="B139" s="153">
        <v>5125</v>
      </c>
      <c r="C139" s="150">
        <f t="shared" si="15"/>
        <v>0</v>
      </c>
      <c r="D139" s="131"/>
      <c r="E139" s="151">
        <v>0</v>
      </c>
      <c r="F139" s="131"/>
      <c r="G139" s="150">
        <f t="shared" si="16"/>
        <v>0</v>
      </c>
      <c r="H139" s="131"/>
      <c r="I139" s="152">
        <v>0</v>
      </c>
    </row>
    <row r="140" spans="2:9" x14ac:dyDescent="0.3">
      <c r="B140" s="153">
        <v>5150</v>
      </c>
      <c r="C140" s="150">
        <f t="shared" si="15"/>
        <v>0</v>
      </c>
      <c r="D140" s="131"/>
      <c r="E140" s="151">
        <v>0</v>
      </c>
      <c r="F140" s="131"/>
      <c r="G140" s="150">
        <f t="shared" si="16"/>
        <v>0</v>
      </c>
      <c r="H140" s="131"/>
      <c r="I140" s="152">
        <v>0</v>
      </c>
    </row>
    <row r="141" spans="2:9" x14ac:dyDescent="0.3">
      <c r="B141" s="153">
        <v>5175</v>
      </c>
      <c r="C141" s="150">
        <f t="shared" si="15"/>
        <v>0</v>
      </c>
      <c r="D141" s="131"/>
      <c r="E141" s="151">
        <v>0</v>
      </c>
      <c r="F141" s="131"/>
      <c r="G141" s="150">
        <f t="shared" si="16"/>
        <v>0</v>
      </c>
      <c r="H141" s="131"/>
      <c r="I141" s="152">
        <v>0</v>
      </c>
    </row>
    <row r="142" spans="2:9" x14ac:dyDescent="0.3">
      <c r="B142" s="153">
        <v>5200</v>
      </c>
      <c r="C142" s="150">
        <f t="shared" si="15"/>
        <v>0</v>
      </c>
      <c r="D142" s="131"/>
      <c r="E142" s="151">
        <v>0</v>
      </c>
      <c r="F142" s="131"/>
      <c r="G142" s="150">
        <f t="shared" si="16"/>
        <v>0</v>
      </c>
      <c r="H142" s="131"/>
      <c r="I142" s="152">
        <v>0</v>
      </c>
    </row>
    <row r="143" spans="2:9" x14ac:dyDescent="0.3">
      <c r="B143" s="153">
        <v>5225</v>
      </c>
      <c r="C143" s="150">
        <f t="shared" si="15"/>
        <v>0</v>
      </c>
      <c r="D143" s="131"/>
      <c r="E143" s="151">
        <v>0</v>
      </c>
      <c r="F143" s="131"/>
      <c r="G143" s="150">
        <f t="shared" si="16"/>
        <v>0</v>
      </c>
      <c r="H143" s="131"/>
      <c r="I143" s="152">
        <v>0</v>
      </c>
    </row>
    <row r="144" spans="2:9" x14ac:dyDescent="0.3">
      <c r="B144" s="153">
        <v>5250</v>
      </c>
      <c r="C144" s="150">
        <f t="shared" si="15"/>
        <v>0</v>
      </c>
      <c r="D144" s="131"/>
      <c r="E144" s="151">
        <v>0</v>
      </c>
      <c r="F144" s="131"/>
      <c r="G144" s="150">
        <f t="shared" si="16"/>
        <v>0</v>
      </c>
      <c r="H144" s="131"/>
      <c r="I144" s="152">
        <v>0</v>
      </c>
    </row>
    <row r="145" spans="2:9" x14ac:dyDescent="0.3">
      <c r="B145" s="153">
        <v>5275</v>
      </c>
      <c r="C145" s="150">
        <f t="shared" si="15"/>
        <v>0</v>
      </c>
      <c r="D145" s="131"/>
      <c r="E145" s="151">
        <v>0</v>
      </c>
      <c r="F145" s="131"/>
      <c r="G145" s="150">
        <f t="shared" si="16"/>
        <v>0</v>
      </c>
      <c r="H145" s="131"/>
      <c r="I145" s="152">
        <v>0</v>
      </c>
    </row>
    <row r="146" spans="2:9" x14ac:dyDescent="0.3">
      <c r="B146" s="153">
        <v>5300</v>
      </c>
      <c r="C146" s="150">
        <f t="shared" si="15"/>
        <v>0</v>
      </c>
      <c r="D146" s="131"/>
      <c r="E146" s="151">
        <v>0</v>
      </c>
      <c r="F146" s="131"/>
      <c r="G146" s="150">
        <f t="shared" si="16"/>
        <v>0</v>
      </c>
      <c r="H146" s="131"/>
      <c r="I146" s="152">
        <v>0</v>
      </c>
    </row>
    <row r="147" spans="2:9" x14ac:dyDescent="0.3">
      <c r="B147" s="153">
        <v>5325</v>
      </c>
      <c r="C147" s="150">
        <f t="shared" si="15"/>
        <v>0</v>
      </c>
      <c r="D147" s="131"/>
      <c r="E147" s="151">
        <v>0</v>
      </c>
      <c r="F147" s="131"/>
      <c r="G147" s="150">
        <f t="shared" si="16"/>
        <v>0</v>
      </c>
      <c r="H147" s="131"/>
      <c r="I147" s="152">
        <v>0</v>
      </c>
    </row>
    <row r="148" spans="2:9" x14ac:dyDescent="0.3">
      <c r="B148" s="153">
        <v>5350</v>
      </c>
      <c r="C148" s="150">
        <f t="shared" si="15"/>
        <v>0</v>
      </c>
      <c r="D148" s="131"/>
      <c r="E148" s="151">
        <v>0</v>
      </c>
      <c r="F148" s="131"/>
      <c r="G148" s="150">
        <f t="shared" si="16"/>
        <v>0</v>
      </c>
      <c r="H148" s="131"/>
      <c r="I148" s="152">
        <v>0</v>
      </c>
    </row>
    <row r="149" spans="2:9" x14ac:dyDescent="0.3">
      <c r="B149" s="153">
        <v>5375</v>
      </c>
      <c r="C149" s="150">
        <f t="shared" si="15"/>
        <v>0</v>
      </c>
      <c r="D149" s="131"/>
      <c r="E149" s="151">
        <v>0</v>
      </c>
      <c r="F149" s="131"/>
      <c r="G149" s="150">
        <f t="shared" si="16"/>
        <v>0</v>
      </c>
      <c r="H149" s="131"/>
      <c r="I149" s="152">
        <v>0</v>
      </c>
    </row>
    <row r="150" spans="2:9" x14ac:dyDescent="0.3">
      <c r="B150" s="153">
        <v>5400</v>
      </c>
      <c r="C150" s="150">
        <f t="shared" si="15"/>
        <v>0</v>
      </c>
      <c r="D150" s="131"/>
      <c r="E150" s="151">
        <v>0</v>
      </c>
      <c r="F150" s="131"/>
      <c r="G150" s="150">
        <f t="shared" si="16"/>
        <v>0</v>
      </c>
      <c r="H150" s="131"/>
      <c r="I150" s="152">
        <v>0</v>
      </c>
    </row>
    <row r="151" spans="2:9" x14ac:dyDescent="0.3">
      <c r="B151" s="153">
        <v>5425</v>
      </c>
      <c r="C151" s="150">
        <f t="shared" si="15"/>
        <v>0</v>
      </c>
      <c r="D151" s="131"/>
      <c r="E151" s="151">
        <v>0</v>
      </c>
      <c r="F151" s="131"/>
      <c r="G151" s="150">
        <f t="shared" si="16"/>
        <v>0</v>
      </c>
      <c r="H151" s="131"/>
      <c r="I151" s="152">
        <v>0</v>
      </c>
    </row>
    <row r="152" spans="2:9" x14ac:dyDescent="0.3">
      <c r="B152" s="153">
        <v>5450</v>
      </c>
      <c r="C152" s="150">
        <f t="shared" si="15"/>
        <v>0</v>
      </c>
      <c r="D152" s="131"/>
      <c r="E152" s="151">
        <v>0</v>
      </c>
      <c r="F152" s="131"/>
      <c r="G152" s="150">
        <f t="shared" si="16"/>
        <v>0</v>
      </c>
      <c r="H152" s="131"/>
      <c r="I152" s="152">
        <v>0</v>
      </c>
    </row>
    <row r="153" spans="2:9" x14ac:dyDescent="0.3">
      <c r="B153" s="153">
        <v>5475</v>
      </c>
      <c r="C153" s="150">
        <f t="shared" si="15"/>
        <v>0</v>
      </c>
      <c r="D153" s="131"/>
      <c r="E153" s="151">
        <v>0</v>
      </c>
      <c r="F153" s="131"/>
      <c r="G153" s="150">
        <f t="shared" si="16"/>
        <v>0</v>
      </c>
      <c r="H153" s="131"/>
      <c r="I153" s="152">
        <v>0</v>
      </c>
    </row>
    <row r="154" spans="2:9" x14ac:dyDescent="0.3">
      <c r="B154" s="153">
        <v>5500</v>
      </c>
      <c r="C154" s="150">
        <f t="shared" si="15"/>
        <v>0</v>
      </c>
      <c r="D154" s="131"/>
      <c r="E154" s="151">
        <v>0</v>
      </c>
      <c r="F154" s="131"/>
      <c r="G154" s="150">
        <f t="shared" si="16"/>
        <v>0</v>
      </c>
      <c r="H154" s="131"/>
      <c r="I154" s="152">
        <v>0</v>
      </c>
    </row>
    <row r="155" spans="2:9" x14ac:dyDescent="0.3">
      <c r="B155" s="153">
        <v>5525</v>
      </c>
      <c r="C155" s="150">
        <f>C$30+(C$31-C$30)/($B$31-$B$30)*($B155-$B$30)</f>
        <v>0</v>
      </c>
      <c r="D155" s="131"/>
      <c r="E155" s="151">
        <v>0</v>
      </c>
      <c r="F155" s="131"/>
      <c r="G155" s="150">
        <f>G$30+(G$31-G$30)/($B$31-$B$30)*($B155-$B$30)</f>
        <v>0</v>
      </c>
      <c r="H155" s="131"/>
      <c r="I155" s="152">
        <v>0</v>
      </c>
    </row>
    <row r="156" spans="2:9" x14ac:dyDescent="0.3">
      <c r="B156" s="153">
        <v>5550</v>
      </c>
      <c r="C156" s="150">
        <f t="shared" ref="C156:G174" si="17">C$30+(C$31-C$30)/($B$31-$B$30)*($B156-$B$30)</f>
        <v>0</v>
      </c>
      <c r="D156" s="131"/>
      <c r="E156" s="151">
        <v>0</v>
      </c>
      <c r="F156" s="131"/>
      <c r="G156" s="150">
        <f t="shared" si="17"/>
        <v>0</v>
      </c>
      <c r="H156" s="131"/>
      <c r="I156" s="152">
        <v>0</v>
      </c>
    </row>
    <row r="157" spans="2:9" x14ac:dyDescent="0.3">
      <c r="B157" s="153">
        <v>5575</v>
      </c>
      <c r="C157" s="150">
        <f t="shared" si="17"/>
        <v>0</v>
      </c>
      <c r="D157" s="131"/>
      <c r="E157" s="151">
        <v>0</v>
      </c>
      <c r="F157" s="131"/>
      <c r="G157" s="150">
        <f t="shared" si="17"/>
        <v>0</v>
      </c>
      <c r="H157" s="131"/>
      <c r="I157" s="152">
        <v>0</v>
      </c>
    </row>
    <row r="158" spans="2:9" x14ac:dyDescent="0.3">
      <c r="B158" s="153">
        <v>5600</v>
      </c>
      <c r="C158" s="150">
        <f t="shared" si="17"/>
        <v>0</v>
      </c>
      <c r="D158" s="131"/>
      <c r="E158" s="151">
        <v>0</v>
      </c>
      <c r="F158" s="131"/>
      <c r="G158" s="150">
        <f t="shared" si="17"/>
        <v>0</v>
      </c>
      <c r="H158" s="131"/>
      <c r="I158" s="152">
        <v>0</v>
      </c>
    </row>
    <row r="159" spans="2:9" x14ac:dyDescent="0.3">
      <c r="B159" s="153">
        <v>5625</v>
      </c>
      <c r="C159" s="150">
        <f t="shared" si="17"/>
        <v>0</v>
      </c>
      <c r="D159" s="131"/>
      <c r="E159" s="151">
        <v>0</v>
      </c>
      <c r="F159" s="131"/>
      <c r="G159" s="150">
        <f t="shared" si="17"/>
        <v>0</v>
      </c>
      <c r="H159" s="131"/>
      <c r="I159" s="152">
        <v>0</v>
      </c>
    </row>
    <row r="160" spans="2:9" x14ac:dyDescent="0.3">
      <c r="B160" s="153">
        <v>5650</v>
      </c>
      <c r="C160" s="150">
        <f t="shared" si="17"/>
        <v>0</v>
      </c>
      <c r="D160" s="131"/>
      <c r="E160" s="151">
        <v>0</v>
      </c>
      <c r="F160" s="131"/>
      <c r="G160" s="150">
        <f t="shared" si="17"/>
        <v>0</v>
      </c>
      <c r="H160" s="131"/>
      <c r="I160" s="152">
        <v>0</v>
      </c>
    </row>
    <row r="161" spans="2:9" x14ac:dyDescent="0.3">
      <c r="B161" s="153">
        <v>5675</v>
      </c>
      <c r="C161" s="150">
        <f t="shared" si="17"/>
        <v>0</v>
      </c>
      <c r="D161" s="131"/>
      <c r="E161" s="151">
        <v>0</v>
      </c>
      <c r="F161" s="131"/>
      <c r="G161" s="150">
        <f t="shared" si="17"/>
        <v>0</v>
      </c>
      <c r="H161" s="131"/>
      <c r="I161" s="152">
        <v>0</v>
      </c>
    </row>
    <row r="162" spans="2:9" x14ac:dyDescent="0.3">
      <c r="B162" s="153">
        <v>5700</v>
      </c>
      <c r="C162" s="150">
        <f t="shared" si="17"/>
        <v>0</v>
      </c>
      <c r="D162" s="131"/>
      <c r="E162" s="151">
        <v>0</v>
      </c>
      <c r="F162" s="131"/>
      <c r="G162" s="150">
        <f t="shared" si="17"/>
        <v>0</v>
      </c>
      <c r="H162" s="131"/>
      <c r="I162" s="152">
        <v>0</v>
      </c>
    </row>
    <row r="163" spans="2:9" x14ac:dyDescent="0.3">
      <c r="B163" s="153">
        <v>5725</v>
      </c>
      <c r="C163" s="150">
        <f t="shared" si="17"/>
        <v>0</v>
      </c>
      <c r="D163" s="131"/>
      <c r="E163" s="151">
        <v>0</v>
      </c>
      <c r="F163" s="131"/>
      <c r="G163" s="150">
        <f t="shared" si="17"/>
        <v>0</v>
      </c>
      <c r="H163" s="131"/>
      <c r="I163" s="152">
        <v>0</v>
      </c>
    </row>
    <row r="164" spans="2:9" x14ac:dyDescent="0.3">
      <c r="B164" s="153">
        <v>5750</v>
      </c>
      <c r="C164" s="150">
        <f t="shared" si="17"/>
        <v>0</v>
      </c>
      <c r="D164" s="131"/>
      <c r="E164" s="151">
        <v>0</v>
      </c>
      <c r="F164" s="131"/>
      <c r="G164" s="150">
        <f t="shared" si="17"/>
        <v>0</v>
      </c>
      <c r="H164" s="131"/>
      <c r="I164" s="152">
        <v>0</v>
      </c>
    </row>
    <row r="165" spans="2:9" x14ac:dyDescent="0.3">
      <c r="B165" s="153">
        <v>5775</v>
      </c>
      <c r="C165" s="150">
        <f t="shared" si="17"/>
        <v>0</v>
      </c>
      <c r="D165" s="131"/>
      <c r="E165" s="151">
        <v>0</v>
      </c>
      <c r="F165" s="131"/>
      <c r="G165" s="150">
        <f t="shared" si="17"/>
        <v>0</v>
      </c>
      <c r="H165" s="131"/>
      <c r="I165" s="152">
        <v>0</v>
      </c>
    </row>
    <row r="166" spans="2:9" x14ac:dyDescent="0.3">
      <c r="B166" s="153">
        <v>5800</v>
      </c>
      <c r="C166" s="150">
        <f t="shared" si="17"/>
        <v>0</v>
      </c>
      <c r="D166" s="131"/>
      <c r="E166" s="151">
        <v>0</v>
      </c>
      <c r="F166" s="131"/>
      <c r="G166" s="150">
        <f t="shared" si="17"/>
        <v>0</v>
      </c>
      <c r="H166" s="131"/>
      <c r="I166" s="152">
        <v>0</v>
      </c>
    </row>
    <row r="167" spans="2:9" x14ac:dyDescent="0.3">
      <c r="B167" s="153">
        <v>5825</v>
      </c>
      <c r="C167" s="150">
        <f t="shared" si="17"/>
        <v>0</v>
      </c>
      <c r="D167" s="131"/>
      <c r="E167" s="151">
        <v>0</v>
      </c>
      <c r="F167" s="131"/>
      <c r="G167" s="150">
        <f t="shared" si="17"/>
        <v>0</v>
      </c>
      <c r="H167" s="131"/>
      <c r="I167" s="152">
        <v>0</v>
      </c>
    </row>
    <row r="168" spans="2:9" x14ac:dyDescent="0.3">
      <c r="B168" s="130">
        <v>5850</v>
      </c>
      <c r="C168" s="150">
        <f t="shared" si="17"/>
        <v>0</v>
      </c>
      <c r="D168" s="131"/>
      <c r="E168" s="151">
        <v>0</v>
      </c>
      <c r="F168" s="131"/>
      <c r="G168" s="150">
        <f t="shared" si="17"/>
        <v>0</v>
      </c>
      <c r="H168" s="131"/>
      <c r="I168" s="152">
        <v>0</v>
      </c>
    </row>
    <row r="169" spans="2:9" x14ac:dyDescent="0.3">
      <c r="B169" s="130">
        <v>5875</v>
      </c>
      <c r="C169" s="150">
        <f t="shared" si="17"/>
        <v>0</v>
      </c>
      <c r="D169" s="131"/>
      <c r="E169" s="151">
        <v>0</v>
      </c>
      <c r="F169" s="131"/>
      <c r="G169" s="150">
        <f t="shared" si="17"/>
        <v>0</v>
      </c>
      <c r="H169" s="131"/>
      <c r="I169" s="152">
        <v>0</v>
      </c>
    </row>
    <row r="170" spans="2:9" x14ac:dyDescent="0.3">
      <c r="B170" s="130">
        <v>5900</v>
      </c>
      <c r="C170" s="150">
        <f t="shared" si="17"/>
        <v>0</v>
      </c>
      <c r="D170" s="131"/>
      <c r="E170" s="151">
        <v>0</v>
      </c>
      <c r="F170" s="131"/>
      <c r="G170" s="150">
        <f t="shared" si="17"/>
        <v>0</v>
      </c>
      <c r="H170" s="131"/>
      <c r="I170" s="152">
        <v>0</v>
      </c>
    </row>
    <row r="171" spans="2:9" x14ac:dyDescent="0.3">
      <c r="B171" s="130">
        <v>5925</v>
      </c>
      <c r="C171" s="150">
        <f t="shared" si="17"/>
        <v>0</v>
      </c>
      <c r="D171" s="131"/>
      <c r="E171" s="151">
        <v>0</v>
      </c>
      <c r="F171" s="131"/>
      <c r="G171" s="150">
        <f t="shared" si="17"/>
        <v>0</v>
      </c>
      <c r="H171" s="131"/>
      <c r="I171" s="152">
        <v>0</v>
      </c>
    </row>
    <row r="172" spans="2:9" x14ac:dyDescent="0.3">
      <c r="B172" s="130">
        <v>5950</v>
      </c>
      <c r="C172" s="150">
        <f t="shared" si="17"/>
        <v>0</v>
      </c>
      <c r="D172" s="131"/>
      <c r="E172" s="151">
        <v>0</v>
      </c>
      <c r="F172" s="131"/>
      <c r="G172" s="150">
        <f t="shared" si="17"/>
        <v>0</v>
      </c>
      <c r="H172" s="131"/>
      <c r="I172" s="152">
        <v>0</v>
      </c>
    </row>
    <row r="173" spans="2:9" x14ac:dyDescent="0.3">
      <c r="B173" s="130">
        <v>5975</v>
      </c>
      <c r="C173" s="150">
        <f t="shared" si="17"/>
        <v>0</v>
      </c>
      <c r="D173" s="131"/>
      <c r="E173" s="151">
        <v>0</v>
      </c>
      <c r="F173" s="131"/>
      <c r="G173" s="150">
        <f t="shared" si="17"/>
        <v>0</v>
      </c>
      <c r="H173" s="131"/>
      <c r="I173" s="152">
        <v>0</v>
      </c>
    </row>
    <row r="174" spans="2:9" x14ac:dyDescent="0.3">
      <c r="B174" s="130">
        <v>6000</v>
      </c>
      <c r="C174" s="150">
        <f t="shared" si="17"/>
        <v>0</v>
      </c>
      <c r="D174" s="131"/>
      <c r="E174" s="151">
        <v>0</v>
      </c>
      <c r="F174" s="131"/>
      <c r="G174" s="150">
        <f t="shared" si="17"/>
        <v>0</v>
      </c>
      <c r="H174" s="131"/>
      <c r="I174" s="152">
        <v>0</v>
      </c>
    </row>
    <row r="175" spans="2:9" x14ac:dyDescent="0.3">
      <c r="B175" s="130">
        <v>6025</v>
      </c>
      <c r="C175" s="150">
        <f>C$31+(C$32-C$31)/($B$32-$B$31)*($B175-$B$31)</f>
        <v>0</v>
      </c>
      <c r="D175" s="131"/>
      <c r="E175" s="150">
        <f>E$31+(E$32-E$31)/($B$32-$B$31)*($B175-$B$31)</f>
        <v>0</v>
      </c>
      <c r="F175" s="131"/>
      <c r="G175" s="150">
        <f>G$31+(G$32-G$31)/($B$32-$B$31)*($B175-$B$31)</f>
        <v>0</v>
      </c>
      <c r="H175" s="131"/>
      <c r="I175" s="154">
        <f>I$31+(I$32-I$31)/($B$32-$B$31)*($B175-$B$31)</f>
        <v>0</v>
      </c>
    </row>
    <row r="176" spans="2:9" x14ac:dyDescent="0.3">
      <c r="B176" s="130">
        <v>6050</v>
      </c>
      <c r="C176" s="150">
        <f t="shared" ref="C176:C194" si="18">C$31+(C$32-C$31)/($B$32-$B$31)*($B176-$B$31)</f>
        <v>0</v>
      </c>
      <c r="D176" s="131"/>
      <c r="E176" s="150">
        <f t="shared" ref="E176:E194" si="19">E$31+(E$32-E$31)/($B$32-$B$31)*($B176-$B$31)</f>
        <v>0</v>
      </c>
      <c r="F176" s="131"/>
      <c r="G176" s="150">
        <f t="shared" ref="G176:G194" si="20">G$31+(G$32-G$31)/($B$32-$B$31)*($B176-$B$31)</f>
        <v>0</v>
      </c>
      <c r="H176" s="131"/>
      <c r="I176" s="154">
        <f t="shared" ref="I176:I194" si="21">I$31+(I$32-I$31)/($B$32-$B$31)*($B176-$B$31)</f>
        <v>0</v>
      </c>
    </row>
    <row r="177" spans="2:9" x14ac:dyDescent="0.3">
      <c r="B177" s="130">
        <v>6075</v>
      </c>
      <c r="C177" s="150">
        <f t="shared" si="18"/>
        <v>0</v>
      </c>
      <c r="D177" s="131"/>
      <c r="E177" s="150">
        <f t="shared" si="19"/>
        <v>0</v>
      </c>
      <c r="F177" s="131"/>
      <c r="G177" s="150">
        <f t="shared" si="20"/>
        <v>0</v>
      </c>
      <c r="H177" s="131"/>
      <c r="I177" s="154">
        <f t="shared" si="21"/>
        <v>0</v>
      </c>
    </row>
    <row r="178" spans="2:9" x14ac:dyDescent="0.3">
      <c r="B178" s="130">
        <v>6100</v>
      </c>
      <c r="C178" s="150">
        <f t="shared" si="18"/>
        <v>0</v>
      </c>
      <c r="D178" s="131"/>
      <c r="E178" s="150">
        <f t="shared" si="19"/>
        <v>0</v>
      </c>
      <c r="F178" s="131"/>
      <c r="G178" s="150">
        <f t="shared" si="20"/>
        <v>0</v>
      </c>
      <c r="H178" s="131"/>
      <c r="I178" s="154">
        <f t="shared" si="21"/>
        <v>0</v>
      </c>
    </row>
    <row r="179" spans="2:9" x14ac:dyDescent="0.3">
      <c r="B179" s="130">
        <v>6125</v>
      </c>
      <c r="C179" s="150">
        <f t="shared" si="18"/>
        <v>0</v>
      </c>
      <c r="D179" s="131"/>
      <c r="E179" s="150">
        <f t="shared" si="19"/>
        <v>0</v>
      </c>
      <c r="F179" s="131"/>
      <c r="G179" s="150">
        <f t="shared" si="20"/>
        <v>0</v>
      </c>
      <c r="H179" s="131"/>
      <c r="I179" s="154">
        <f t="shared" si="21"/>
        <v>0</v>
      </c>
    </row>
    <row r="180" spans="2:9" x14ac:dyDescent="0.3">
      <c r="B180" s="130">
        <v>6150</v>
      </c>
      <c r="C180" s="150">
        <f t="shared" si="18"/>
        <v>0</v>
      </c>
      <c r="D180" s="131"/>
      <c r="E180" s="150">
        <f t="shared" si="19"/>
        <v>0</v>
      </c>
      <c r="F180" s="131"/>
      <c r="G180" s="150">
        <f t="shared" si="20"/>
        <v>0</v>
      </c>
      <c r="H180" s="131"/>
      <c r="I180" s="154">
        <f t="shared" si="21"/>
        <v>0</v>
      </c>
    </row>
    <row r="181" spans="2:9" x14ac:dyDescent="0.3">
      <c r="B181" s="130">
        <v>6175</v>
      </c>
      <c r="C181" s="150">
        <f t="shared" si="18"/>
        <v>0</v>
      </c>
      <c r="D181" s="131"/>
      <c r="E181" s="150">
        <f t="shared" si="19"/>
        <v>0</v>
      </c>
      <c r="F181" s="131"/>
      <c r="G181" s="150">
        <f t="shared" si="20"/>
        <v>0</v>
      </c>
      <c r="H181" s="131"/>
      <c r="I181" s="154">
        <f t="shared" si="21"/>
        <v>0</v>
      </c>
    </row>
    <row r="182" spans="2:9" x14ac:dyDescent="0.3">
      <c r="B182" s="130">
        <v>6200</v>
      </c>
      <c r="C182" s="150">
        <f t="shared" si="18"/>
        <v>0</v>
      </c>
      <c r="D182" s="131"/>
      <c r="E182" s="150">
        <f t="shared" si="19"/>
        <v>0</v>
      </c>
      <c r="F182" s="131"/>
      <c r="G182" s="150">
        <f t="shared" si="20"/>
        <v>0</v>
      </c>
      <c r="H182" s="131"/>
      <c r="I182" s="154">
        <f t="shared" si="21"/>
        <v>0</v>
      </c>
    </row>
    <row r="183" spans="2:9" x14ac:dyDescent="0.3">
      <c r="B183" s="130">
        <v>6225</v>
      </c>
      <c r="C183" s="150">
        <f t="shared" si="18"/>
        <v>0</v>
      </c>
      <c r="D183" s="131"/>
      <c r="E183" s="150">
        <f t="shared" si="19"/>
        <v>0</v>
      </c>
      <c r="F183" s="131"/>
      <c r="G183" s="150">
        <f t="shared" si="20"/>
        <v>0</v>
      </c>
      <c r="H183" s="131"/>
      <c r="I183" s="154">
        <f t="shared" si="21"/>
        <v>0</v>
      </c>
    </row>
    <row r="184" spans="2:9" x14ac:dyDescent="0.3">
      <c r="B184" s="130">
        <v>6250</v>
      </c>
      <c r="C184" s="150">
        <f t="shared" si="18"/>
        <v>0</v>
      </c>
      <c r="D184" s="131"/>
      <c r="E184" s="150">
        <f t="shared" si="19"/>
        <v>0</v>
      </c>
      <c r="F184" s="131"/>
      <c r="G184" s="150">
        <f t="shared" si="20"/>
        <v>0</v>
      </c>
      <c r="H184" s="131"/>
      <c r="I184" s="154">
        <f t="shared" si="21"/>
        <v>0</v>
      </c>
    </row>
    <row r="185" spans="2:9" x14ac:dyDescent="0.3">
      <c r="B185" s="130">
        <v>6275</v>
      </c>
      <c r="C185" s="150">
        <f t="shared" si="18"/>
        <v>0</v>
      </c>
      <c r="D185" s="131"/>
      <c r="E185" s="150">
        <f t="shared" si="19"/>
        <v>0</v>
      </c>
      <c r="F185" s="131"/>
      <c r="G185" s="150">
        <f t="shared" si="20"/>
        <v>0</v>
      </c>
      <c r="H185" s="131"/>
      <c r="I185" s="154">
        <f t="shared" si="21"/>
        <v>0</v>
      </c>
    </row>
    <row r="186" spans="2:9" x14ac:dyDescent="0.3">
      <c r="B186" s="130">
        <v>6300</v>
      </c>
      <c r="C186" s="150">
        <f t="shared" si="18"/>
        <v>0</v>
      </c>
      <c r="D186" s="131"/>
      <c r="E186" s="150">
        <f t="shared" si="19"/>
        <v>0</v>
      </c>
      <c r="F186" s="131"/>
      <c r="G186" s="150">
        <f t="shared" si="20"/>
        <v>0</v>
      </c>
      <c r="H186" s="131"/>
      <c r="I186" s="154">
        <f t="shared" si="21"/>
        <v>0</v>
      </c>
    </row>
    <row r="187" spans="2:9" x14ac:dyDescent="0.3">
      <c r="B187" s="130">
        <v>6325</v>
      </c>
      <c r="C187" s="150">
        <f t="shared" si="18"/>
        <v>0</v>
      </c>
      <c r="D187" s="131"/>
      <c r="E187" s="150">
        <f t="shared" si="19"/>
        <v>0</v>
      </c>
      <c r="F187" s="131"/>
      <c r="G187" s="150">
        <f t="shared" si="20"/>
        <v>0</v>
      </c>
      <c r="H187" s="131"/>
      <c r="I187" s="154">
        <f t="shared" si="21"/>
        <v>0</v>
      </c>
    </row>
    <row r="188" spans="2:9" x14ac:dyDescent="0.3">
      <c r="B188" s="130">
        <v>6350</v>
      </c>
      <c r="C188" s="150">
        <f t="shared" si="18"/>
        <v>0</v>
      </c>
      <c r="D188" s="131"/>
      <c r="E188" s="150">
        <f t="shared" si="19"/>
        <v>0</v>
      </c>
      <c r="F188" s="131"/>
      <c r="G188" s="150">
        <f t="shared" si="20"/>
        <v>0</v>
      </c>
      <c r="H188" s="131"/>
      <c r="I188" s="154">
        <f t="shared" si="21"/>
        <v>0</v>
      </c>
    </row>
    <row r="189" spans="2:9" x14ac:dyDescent="0.3">
      <c r="B189" s="130">
        <v>6375</v>
      </c>
      <c r="C189" s="150">
        <f t="shared" si="18"/>
        <v>0</v>
      </c>
      <c r="D189" s="131"/>
      <c r="E189" s="150">
        <f t="shared" si="19"/>
        <v>0</v>
      </c>
      <c r="F189" s="131"/>
      <c r="G189" s="150">
        <f t="shared" si="20"/>
        <v>0</v>
      </c>
      <c r="H189" s="131"/>
      <c r="I189" s="154">
        <f t="shared" si="21"/>
        <v>0</v>
      </c>
    </row>
    <row r="190" spans="2:9" x14ac:dyDescent="0.3">
      <c r="B190" s="130">
        <v>6400</v>
      </c>
      <c r="C190" s="150">
        <f t="shared" si="18"/>
        <v>0</v>
      </c>
      <c r="D190" s="131"/>
      <c r="E190" s="150">
        <f t="shared" si="19"/>
        <v>0</v>
      </c>
      <c r="F190" s="131"/>
      <c r="G190" s="150">
        <f t="shared" si="20"/>
        <v>0</v>
      </c>
      <c r="H190" s="131"/>
      <c r="I190" s="154">
        <f t="shared" si="21"/>
        <v>0</v>
      </c>
    </row>
    <row r="191" spans="2:9" x14ac:dyDescent="0.3">
      <c r="B191" s="130">
        <v>6425</v>
      </c>
      <c r="C191" s="150">
        <f t="shared" si="18"/>
        <v>0</v>
      </c>
      <c r="D191" s="131"/>
      <c r="E191" s="150">
        <f t="shared" si="19"/>
        <v>0</v>
      </c>
      <c r="F191" s="131"/>
      <c r="G191" s="150">
        <f t="shared" si="20"/>
        <v>0</v>
      </c>
      <c r="H191" s="131"/>
      <c r="I191" s="154">
        <f t="shared" si="21"/>
        <v>0</v>
      </c>
    </row>
    <row r="192" spans="2:9" x14ac:dyDescent="0.3">
      <c r="B192" s="130">
        <v>6450</v>
      </c>
      <c r="C192" s="150">
        <f t="shared" si="18"/>
        <v>0</v>
      </c>
      <c r="D192" s="131"/>
      <c r="E192" s="150">
        <f t="shared" si="19"/>
        <v>0</v>
      </c>
      <c r="F192" s="131"/>
      <c r="G192" s="150">
        <f t="shared" si="20"/>
        <v>0</v>
      </c>
      <c r="H192" s="131"/>
      <c r="I192" s="154">
        <f t="shared" si="21"/>
        <v>0</v>
      </c>
    </row>
    <row r="193" spans="2:9" x14ac:dyDescent="0.3">
      <c r="B193" s="130">
        <v>6475</v>
      </c>
      <c r="C193" s="150">
        <f t="shared" si="18"/>
        <v>0</v>
      </c>
      <c r="D193" s="131"/>
      <c r="E193" s="150">
        <f t="shared" si="19"/>
        <v>0</v>
      </c>
      <c r="F193" s="131"/>
      <c r="G193" s="150">
        <f t="shared" si="20"/>
        <v>0</v>
      </c>
      <c r="H193" s="131"/>
      <c r="I193" s="154">
        <f t="shared" si="21"/>
        <v>0</v>
      </c>
    </row>
    <row r="194" spans="2:9" x14ac:dyDescent="0.3">
      <c r="B194" s="130">
        <v>6500</v>
      </c>
      <c r="C194" s="150">
        <f t="shared" si="18"/>
        <v>0</v>
      </c>
      <c r="D194" s="131"/>
      <c r="E194" s="150">
        <f t="shared" si="19"/>
        <v>0</v>
      </c>
      <c r="F194" s="131"/>
      <c r="G194" s="150">
        <f t="shared" si="20"/>
        <v>0</v>
      </c>
      <c r="H194" s="131"/>
      <c r="I194" s="154">
        <f t="shared" si="21"/>
        <v>0</v>
      </c>
    </row>
    <row r="195" spans="2:9" x14ac:dyDescent="0.3">
      <c r="B195" s="130">
        <v>6525</v>
      </c>
      <c r="C195" s="150">
        <f>C$32+(C$33-C$32)/($B$33-$B$32)*($B195-$B$32)</f>
        <v>0</v>
      </c>
      <c r="D195" s="131"/>
      <c r="E195" s="150">
        <f>E$32+(E$33-E$32)/($B$33-$B$32)*($B195-$B$32)</f>
        <v>0</v>
      </c>
      <c r="F195" s="131"/>
      <c r="G195" s="150">
        <f>G$32+(G$33-G$32)/($B$33-$B$32)*($B195-$B$32)</f>
        <v>0</v>
      </c>
      <c r="H195" s="131"/>
      <c r="I195" s="154">
        <f>I$32+(I$33-I$32)/($B$33-$B$32)*($B195-$B$32)</f>
        <v>0</v>
      </c>
    </row>
    <row r="196" spans="2:9" x14ac:dyDescent="0.3">
      <c r="B196" s="130">
        <v>6550</v>
      </c>
      <c r="C196" s="150">
        <f t="shared" ref="C196:C214" si="22">C$32+(C$33-C$32)/($B$33-$B$32)*($B196-$B$32)</f>
        <v>0</v>
      </c>
      <c r="D196" s="131"/>
      <c r="E196" s="150">
        <f t="shared" ref="E196:E214" si="23">E$32+(E$33-E$32)/($B$33-$B$32)*($B196-$B$32)</f>
        <v>0</v>
      </c>
      <c r="F196" s="131"/>
      <c r="G196" s="150">
        <f t="shared" ref="G196:G214" si="24">G$32+(G$33-G$32)/($B$33-$B$32)*($B196-$B$32)</f>
        <v>0</v>
      </c>
      <c r="H196" s="131"/>
      <c r="I196" s="154">
        <f t="shared" ref="I196:I214" si="25">I$32+(I$33-I$32)/($B$33-$B$32)*($B196-$B$32)</f>
        <v>0</v>
      </c>
    </row>
    <row r="197" spans="2:9" x14ac:dyDescent="0.3">
      <c r="B197" s="130">
        <v>6575</v>
      </c>
      <c r="C197" s="150">
        <f t="shared" si="22"/>
        <v>0</v>
      </c>
      <c r="D197" s="131"/>
      <c r="E197" s="150">
        <f t="shared" si="23"/>
        <v>0</v>
      </c>
      <c r="F197" s="131"/>
      <c r="G197" s="150">
        <f t="shared" si="24"/>
        <v>0</v>
      </c>
      <c r="H197" s="131"/>
      <c r="I197" s="154">
        <f t="shared" si="25"/>
        <v>0</v>
      </c>
    </row>
    <row r="198" spans="2:9" x14ac:dyDescent="0.3">
      <c r="B198" s="130">
        <v>6600</v>
      </c>
      <c r="C198" s="150">
        <f t="shared" si="22"/>
        <v>0</v>
      </c>
      <c r="D198" s="131"/>
      <c r="E198" s="150">
        <f t="shared" si="23"/>
        <v>0</v>
      </c>
      <c r="F198" s="131"/>
      <c r="G198" s="150">
        <f t="shared" si="24"/>
        <v>0</v>
      </c>
      <c r="H198" s="131"/>
      <c r="I198" s="154">
        <f t="shared" si="25"/>
        <v>0</v>
      </c>
    </row>
    <row r="199" spans="2:9" x14ac:dyDescent="0.3">
      <c r="B199" s="130">
        <v>6625</v>
      </c>
      <c r="C199" s="150">
        <f t="shared" si="22"/>
        <v>0</v>
      </c>
      <c r="D199" s="131"/>
      <c r="E199" s="150">
        <f t="shared" si="23"/>
        <v>0</v>
      </c>
      <c r="F199" s="131"/>
      <c r="G199" s="150">
        <f t="shared" si="24"/>
        <v>0</v>
      </c>
      <c r="H199" s="131"/>
      <c r="I199" s="154">
        <f t="shared" si="25"/>
        <v>0</v>
      </c>
    </row>
    <row r="200" spans="2:9" x14ac:dyDescent="0.3">
      <c r="B200" s="130">
        <v>6650</v>
      </c>
      <c r="C200" s="150">
        <f t="shared" si="22"/>
        <v>0</v>
      </c>
      <c r="D200" s="131"/>
      <c r="E200" s="150">
        <f t="shared" si="23"/>
        <v>0</v>
      </c>
      <c r="F200" s="131"/>
      <c r="G200" s="150">
        <f t="shared" si="24"/>
        <v>0</v>
      </c>
      <c r="H200" s="131"/>
      <c r="I200" s="154">
        <f t="shared" si="25"/>
        <v>0</v>
      </c>
    </row>
    <row r="201" spans="2:9" x14ac:dyDescent="0.3">
      <c r="B201" s="130">
        <v>6675</v>
      </c>
      <c r="C201" s="150">
        <f t="shared" si="22"/>
        <v>0</v>
      </c>
      <c r="D201" s="131"/>
      <c r="E201" s="150">
        <f t="shared" si="23"/>
        <v>0</v>
      </c>
      <c r="F201" s="131"/>
      <c r="G201" s="150">
        <f t="shared" si="24"/>
        <v>0</v>
      </c>
      <c r="H201" s="131"/>
      <c r="I201" s="154">
        <f t="shared" si="25"/>
        <v>0</v>
      </c>
    </row>
    <row r="202" spans="2:9" x14ac:dyDescent="0.3">
      <c r="B202" s="130">
        <v>6700</v>
      </c>
      <c r="C202" s="150">
        <f t="shared" si="22"/>
        <v>0</v>
      </c>
      <c r="D202" s="131"/>
      <c r="E202" s="150">
        <f t="shared" si="23"/>
        <v>0</v>
      </c>
      <c r="F202" s="131"/>
      <c r="G202" s="150">
        <f t="shared" si="24"/>
        <v>0</v>
      </c>
      <c r="H202" s="131"/>
      <c r="I202" s="154">
        <f t="shared" si="25"/>
        <v>0</v>
      </c>
    </row>
    <row r="203" spans="2:9" x14ac:dyDescent="0.3">
      <c r="B203" s="130">
        <v>6725</v>
      </c>
      <c r="C203" s="150">
        <f t="shared" si="22"/>
        <v>0</v>
      </c>
      <c r="D203" s="131"/>
      <c r="E203" s="150">
        <f t="shared" si="23"/>
        <v>0</v>
      </c>
      <c r="F203" s="131"/>
      <c r="G203" s="150">
        <f t="shared" si="24"/>
        <v>0</v>
      </c>
      <c r="H203" s="131"/>
      <c r="I203" s="154">
        <f t="shared" si="25"/>
        <v>0</v>
      </c>
    </row>
    <row r="204" spans="2:9" x14ac:dyDescent="0.3">
      <c r="B204" s="130">
        <v>6750</v>
      </c>
      <c r="C204" s="150">
        <f t="shared" si="22"/>
        <v>0</v>
      </c>
      <c r="D204" s="131"/>
      <c r="E204" s="150">
        <f t="shared" si="23"/>
        <v>0</v>
      </c>
      <c r="F204" s="131"/>
      <c r="G204" s="150">
        <f t="shared" si="24"/>
        <v>0</v>
      </c>
      <c r="H204" s="131"/>
      <c r="I204" s="154">
        <f t="shared" si="25"/>
        <v>0</v>
      </c>
    </row>
    <row r="205" spans="2:9" x14ac:dyDescent="0.3">
      <c r="B205" s="130">
        <v>6775</v>
      </c>
      <c r="C205" s="150">
        <f t="shared" si="22"/>
        <v>0</v>
      </c>
      <c r="D205" s="131"/>
      <c r="E205" s="150">
        <f t="shared" si="23"/>
        <v>0</v>
      </c>
      <c r="F205" s="131"/>
      <c r="G205" s="150">
        <f t="shared" si="24"/>
        <v>0</v>
      </c>
      <c r="H205" s="131"/>
      <c r="I205" s="154">
        <f t="shared" si="25"/>
        <v>0</v>
      </c>
    </row>
    <row r="206" spans="2:9" x14ac:dyDescent="0.3">
      <c r="B206" s="130">
        <v>6800</v>
      </c>
      <c r="C206" s="150">
        <f t="shared" si="22"/>
        <v>0</v>
      </c>
      <c r="D206" s="131"/>
      <c r="E206" s="150">
        <f t="shared" si="23"/>
        <v>0</v>
      </c>
      <c r="F206" s="131"/>
      <c r="G206" s="150">
        <f t="shared" si="24"/>
        <v>0</v>
      </c>
      <c r="H206" s="131"/>
      <c r="I206" s="154">
        <f t="shared" si="25"/>
        <v>0</v>
      </c>
    </row>
    <row r="207" spans="2:9" x14ac:dyDescent="0.3">
      <c r="B207" s="130">
        <v>6825</v>
      </c>
      <c r="C207" s="150">
        <f t="shared" si="22"/>
        <v>0</v>
      </c>
      <c r="D207" s="131"/>
      <c r="E207" s="150">
        <f t="shared" si="23"/>
        <v>0</v>
      </c>
      <c r="F207" s="131"/>
      <c r="G207" s="150">
        <f t="shared" si="24"/>
        <v>0</v>
      </c>
      <c r="H207" s="131"/>
      <c r="I207" s="154">
        <f t="shared" si="25"/>
        <v>0</v>
      </c>
    </row>
    <row r="208" spans="2:9" x14ac:dyDescent="0.3">
      <c r="B208" s="130">
        <v>6850</v>
      </c>
      <c r="C208" s="150">
        <f t="shared" si="22"/>
        <v>0</v>
      </c>
      <c r="D208" s="131"/>
      <c r="E208" s="150">
        <f t="shared" si="23"/>
        <v>0</v>
      </c>
      <c r="F208" s="131"/>
      <c r="G208" s="150">
        <f t="shared" si="24"/>
        <v>0</v>
      </c>
      <c r="H208" s="131"/>
      <c r="I208" s="154">
        <f t="shared" si="25"/>
        <v>0</v>
      </c>
    </row>
    <row r="209" spans="2:9" x14ac:dyDescent="0.3">
      <c r="B209" s="130">
        <v>6875</v>
      </c>
      <c r="C209" s="150">
        <f t="shared" si="22"/>
        <v>0</v>
      </c>
      <c r="D209" s="131"/>
      <c r="E209" s="150">
        <f t="shared" si="23"/>
        <v>0</v>
      </c>
      <c r="F209" s="131"/>
      <c r="G209" s="150">
        <f t="shared" si="24"/>
        <v>0</v>
      </c>
      <c r="H209" s="131"/>
      <c r="I209" s="154">
        <f t="shared" si="25"/>
        <v>0</v>
      </c>
    </row>
    <row r="210" spans="2:9" x14ac:dyDescent="0.3">
      <c r="B210" s="130">
        <v>6900</v>
      </c>
      <c r="C210" s="150">
        <f t="shared" si="22"/>
        <v>0</v>
      </c>
      <c r="D210" s="131"/>
      <c r="E210" s="150">
        <f t="shared" si="23"/>
        <v>0</v>
      </c>
      <c r="F210" s="131"/>
      <c r="G210" s="150">
        <f t="shared" si="24"/>
        <v>0</v>
      </c>
      <c r="H210" s="131"/>
      <c r="I210" s="154">
        <f t="shared" si="25"/>
        <v>0</v>
      </c>
    </row>
    <row r="211" spans="2:9" x14ac:dyDescent="0.3">
      <c r="B211" s="130">
        <v>6925</v>
      </c>
      <c r="C211" s="150">
        <f t="shared" si="22"/>
        <v>0</v>
      </c>
      <c r="D211" s="131"/>
      <c r="E211" s="150">
        <f t="shared" si="23"/>
        <v>0</v>
      </c>
      <c r="F211" s="131"/>
      <c r="G211" s="150">
        <f t="shared" si="24"/>
        <v>0</v>
      </c>
      <c r="H211" s="131"/>
      <c r="I211" s="154">
        <f t="shared" si="25"/>
        <v>0</v>
      </c>
    </row>
    <row r="212" spans="2:9" x14ac:dyDescent="0.3">
      <c r="B212" s="130">
        <v>6950</v>
      </c>
      <c r="C212" s="150">
        <f t="shared" si="22"/>
        <v>0</v>
      </c>
      <c r="D212" s="131"/>
      <c r="E212" s="150">
        <f t="shared" si="23"/>
        <v>0</v>
      </c>
      <c r="F212" s="131"/>
      <c r="G212" s="150">
        <f t="shared" si="24"/>
        <v>0</v>
      </c>
      <c r="H212" s="131"/>
      <c r="I212" s="154">
        <f t="shared" si="25"/>
        <v>0</v>
      </c>
    </row>
    <row r="213" spans="2:9" x14ac:dyDescent="0.3">
      <c r="B213" s="130">
        <v>6975</v>
      </c>
      <c r="C213" s="150">
        <f t="shared" si="22"/>
        <v>0</v>
      </c>
      <c r="D213" s="131"/>
      <c r="E213" s="150">
        <f t="shared" si="23"/>
        <v>0</v>
      </c>
      <c r="F213" s="131"/>
      <c r="G213" s="150">
        <f t="shared" si="24"/>
        <v>0</v>
      </c>
      <c r="H213" s="131"/>
      <c r="I213" s="154">
        <f t="shared" si="25"/>
        <v>0</v>
      </c>
    </row>
    <row r="214" spans="2:9" x14ac:dyDescent="0.3">
      <c r="B214" s="130">
        <v>7000</v>
      </c>
      <c r="C214" s="150">
        <f t="shared" si="22"/>
        <v>0</v>
      </c>
      <c r="D214" s="131"/>
      <c r="E214" s="150">
        <f t="shared" si="23"/>
        <v>0</v>
      </c>
      <c r="F214" s="131"/>
      <c r="G214" s="150">
        <f t="shared" si="24"/>
        <v>0</v>
      </c>
      <c r="H214" s="131"/>
      <c r="I214" s="154">
        <f t="shared" si="25"/>
        <v>0</v>
      </c>
    </row>
    <row r="215" spans="2:9" x14ac:dyDescent="0.3">
      <c r="B215" s="130">
        <v>7025</v>
      </c>
      <c r="C215" s="151">
        <v>0</v>
      </c>
      <c r="D215" s="131"/>
      <c r="E215" s="150">
        <f>E$33+(E$34-E$33)/($B$34-$B$33)*($B215-$B$33)</f>
        <v>0</v>
      </c>
      <c r="F215" s="131"/>
      <c r="G215" s="151">
        <v>0</v>
      </c>
      <c r="H215" s="131"/>
      <c r="I215" s="154">
        <f>I$33+(I$34-I$33)/($B$34-$B$33)*($B215-$B$33)</f>
        <v>0</v>
      </c>
    </row>
    <row r="216" spans="2:9" x14ac:dyDescent="0.3">
      <c r="B216" s="130">
        <v>7050</v>
      </c>
      <c r="C216" s="151">
        <v>0</v>
      </c>
      <c r="D216" s="131"/>
      <c r="E216" s="150">
        <f t="shared" ref="E216:E234" si="26">E$33+(E$34-E$33)/($B$34-$B$33)*($B216-$B$33)</f>
        <v>0</v>
      </c>
      <c r="F216" s="131"/>
      <c r="G216" s="151">
        <v>0</v>
      </c>
      <c r="H216" s="131"/>
      <c r="I216" s="154">
        <f t="shared" ref="I216:I234" si="27">I$33+(I$34-I$33)/($B$34-$B$33)*($B216-$B$33)</f>
        <v>0</v>
      </c>
    </row>
    <row r="217" spans="2:9" x14ac:dyDescent="0.3">
      <c r="B217" s="130">
        <v>7075</v>
      </c>
      <c r="C217" s="151">
        <v>0</v>
      </c>
      <c r="D217" s="131"/>
      <c r="E217" s="150">
        <f t="shared" si="26"/>
        <v>0</v>
      </c>
      <c r="F217" s="131"/>
      <c r="G217" s="151">
        <v>0</v>
      </c>
      <c r="H217" s="131"/>
      <c r="I217" s="154">
        <f t="shared" si="27"/>
        <v>0</v>
      </c>
    </row>
    <row r="218" spans="2:9" x14ac:dyDescent="0.3">
      <c r="B218" s="130">
        <v>7100</v>
      </c>
      <c r="C218" s="151">
        <v>0</v>
      </c>
      <c r="D218" s="131"/>
      <c r="E218" s="150">
        <f t="shared" si="26"/>
        <v>0</v>
      </c>
      <c r="F218" s="131"/>
      <c r="G218" s="151">
        <v>0</v>
      </c>
      <c r="H218" s="131"/>
      <c r="I218" s="154">
        <f t="shared" si="27"/>
        <v>0</v>
      </c>
    </row>
    <row r="219" spans="2:9" x14ac:dyDescent="0.3">
      <c r="B219" s="130">
        <v>7125</v>
      </c>
      <c r="C219" s="151">
        <v>0</v>
      </c>
      <c r="D219" s="131"/>
      <c r="E219" s="150">
        <f t="shared" si="26"/>
        <v>0</v>
      </c>
      <c r="F219" s="131"/>
      <c r="G219" s="151">
        <v>0</v>
      </c>
      <c r="H219" s="131"/>
      <c r="I219" s="154">
        <f t="shared" si="27"/>
        <v>0</v>
      </c>
    </row>
    <row r="220" spans="2:9" x14ac:dyDescent="0.3">
      <c r="B220" s="130">
        <v>7150</v>
      </c>
      <c r="C220" s="151">
        <v>0</v>
      </c>
      <c r="D220" s="131"/>
      <c r="E220" s="150">
        <f t="shared" si="26"/>
        <v>0</v>
      </c>
      <c r="F220" s="131"/>
      <c r="G220" s="151">
        <v>0</v>
      </c>
      <c r="H220" s="131"/>
      <c r="I220" s="154">
        <f t="shared" si="27"/>
        <v>0</v>
      </c>
    </row>
    <row r="221" spans="2:9" x14ac:dyDescent="0.3">
      <c r="B221" s="130">
        <v>7175</v>
      </c>
      <c r="C221" s="151">
        <v>0</v>
      </c>
      <c r="D221" s="131"/>
      <c r="E221" s="150">
        <f t="shared" si="26"/>
        <v>0</v>
      </c>
      <c r="F221" s="131"/>
      <c r="G221" s="151">
        <v>0</v>
      </c>
      <c r="H221" s="131"/>
      <c r="I221" s="154">
        <f t="shared" si="27"/>
        <v>0</v>
      </c>
    </row>
    <row r="222" spans="2:9" x14ac:dyDescent="0.3">
      <c r="B222" s="130">
        <v>7200</v>
      </c>
      <c r="C222" s="151">
        <v>0</v>
      </c>
      <c r="D222" s="131"/>
      <c r="E222" s="150">
        <f t="shared" si="26"/>
        <v>0</v>
      </c>
      <c r="F222" s="131"/>
      <c r="G222" s="151">
        <v>0</v>
      </c>
      <c r="H222" s="131"/>
      <c r="I222" s="154">
        <f t="shared" si="27"/>
        <v>0</v>
      </c>
    </row>
    <row r="223" spans="2:9" x14ac:dyDescent="0.3">
      <c r="B223" s="130">
        <v>7225</v>
      </c>
      <c r="C223" s="151">
        <v>0</v>
      </c>
      <c r="D223" s="131"/>
      <c r="E223" s="150">
        <f t="shared" si="26"/>
        <v>0</v>
      </c>
      <c r="F223" s="131"/>
      <c r="G223" s="151">
        <v>0</v>
      </c>
      <c r="H223" s="131"/>
      <c r="I223" s="154">
        <f t="shared" si="27"/>
        <v>0</v>
      </c>
    </row>
    <row r="224" spans="2:9" x14ac:dyDescent="0.3">
      <c r="B224" s="130">
        <v>7250</v>
      </c>
      <c r="C224" s="151">
        <v>0</v>
      </c>
      <c r="D224" s="131"/>
      <c r="E224" s="150">
        <f t="shared" si="26"/>
        <v>0</v>
      </c>
      <c r="F224" s="131"/>
      <c r="G224" s="151">
        <v>0</v>
      </c>
      <c r="H224" s="131"/>
      <c r="I224" s="154">
        <f t="shared" si="27"/>
        <v>0</v>
      </c>
    </row>
    <row r="225" spans="2:9" x14ac:dyDescent="0.3">
      <c r="B225" s="130">
        <v>7275</v>
      </c>
      <c r="C225" s="151">
        <v>0</v>
      </c>
      <c r="D225" s="131"/>
      <c r="E225" s="150">
        <f t="shared" si="26"/>
        <v>0</v>
      </c>
      <c r="F225" s="131"/>
      <c r="G225" s="151">
        <v>0</v>
      </c>
      <c r="H225" s="131"/>
      <c r="I225" s="154">
        <f t="shared" si="27"/>
        <v>0</v>
      </c>
    </row>
    <row r="226" spans="2:9" x14ac:dyDescent="0.3">
      <c r="B226" s="130">
        <v>7300</v>
      </c>
      <c r="C226" s="151">
        <v>0</v>
      </c>
      <c r="D226" s="131"/>
      <c r="E226" s="150">
        <f t="shared" si="26"/>
        <v>0</v>
      </c>
      <c r="F226" s="131"/>
      <c r="G226" s="151">
        <v>0</v>
      </c>
      <c r="H226" s="131"/>
      <c r="I226" s="154">
        <f t="shared" si="27"/>
        <v>0</v>
      </c>
    </row>
    <row r="227" spans="2:9" x14ac:dyDescent="0.3">
      <c r="B227" s="130">
        <v>7325</v>
      </c>
      <c r="C227" s="151">
        <v>0</v>
      </c>
      <c r="D227" s="131"/>
      <c r="E227" s="150">
        <f t="shared" si="26"/>
        <v>0</v>
      </c>
      <c r="F227" s="131"/>
      <c r="G227" s="151">
        <v>0</v>
      </c>
      <c r="H227" s="131"/>
      <c r="I227" s="154">
        <f t="shared" si="27"/>
        <v>0</v>
      </c>
    </row>
    <row r="228" spans="2:9" x14ac:dyDescent="0.3">
      <c r="B228" s="130">
        <v>7350</v>
      </c>
      <c r="C228" s="151">
        <v>0</v>
      </c>
      <c r="D228" s="131"/>
      <c r="E228" s="150">
        <f t="shared" si="26"/>
        <v>0</v>
      </c>
      <c r="F228" s="131"/>
      <c r="G228" s="151">
        <v>0</v>
      </c>
      <c r="H228" s="131"/>
      <c r="I228" s="154">
        <f t="shared" si="27"/>
        <v>0</v>
      </c>
    </row>
    <row r="229" spans="2:9" x14ac:dyDescent="0.3">
      <c r="B229" s="130">
        <v>7375</v>
      </c>
      <c r="C229" s="151">
        <v>0</v>
      </c>
      <c r="D229" s="131"/>
      <c r="E229" s="150">
        <f t="shared" si="26"/>
        <v>0</v>
      </c>
      <c r="F229" s="131"/>
      <c r="G229" s="151">
        <v>0</v>
      </c>
      <c r="H229" s="131"/>
      <c r="I229" s="154">
        <f t="shared" si="27"/>
        <v>0</v>
      </c>
    </row>
    <row r="230" spans="2:9" x14ac:dyDescent="0.3">
      <c r="B230" s="130">
        <v>7400</v>
      </c>
      <c r="C230" s="151">
        <v>0</v>
      </c>
      <c r="D230" s="131"/>
      <c r="E230" s="150">
        <f t="shared" si="26"/>
        <v>0</v>
      </c>
      <c r="F230" s="131"/>
      <c r="G230" s="151">
        <v>0</v>
      </c>
      <c r="H230" s="131"/>
      <c r="I230" s="154">
        <f t="shared" si="27"/>
        <v>0</v>
      </c>
    </row>
    <row r="231" spans="2:9" x14ac:dyDescent="0.3">
      <c r="B231" s="130">
        <v>7425</v>
      </c>
      <c r="C231" s="151">
        <v>0</v>
      </c>
      <c r="D231" s="131"/>
      <c r="E231" s="150">
        <f t="shared" si="26"/>
        <v>0</v>
      </c>
      <c r="F231" s="131"/>
      <c r="G231" s="151">
        <v>0</v>
      </c>
      <c r="H231" s="131"/>
      <c r="I231" s="154">
        <f t="shared" si="27"/>
        <v>0</v>
      </c>
    </row>
    <row r="232" spans="2:9" x14ac:dyDescent="0.3">
      <c r="B232" s="130">
        <v>7450</v>
      </c>
      <c r="C232" s="151">
        <v>0</v>
      </c>
      <c r="D232" s="131"/>
      <c r="E232" s="150">
        <f t="shared" si="26"/>
        <v>0</v>
      </c>
      <c r="F232" s="131"/>
      <c r="G232" s="151">
        <v>0</v>
      </c>
      <c r="H232" s="131"/>
      <c r="I232" s="154">
        <f t="shared" si="27"/>
        <v>0</v>
      </c>
    </row>
    <row r="233" spans="2:9" x14ac:dyDescent="0.3">
      <c r="B233" s="130">
        <v>7475</v>
      </c>
      <c r="C233" s="151">
        <v>0</v>
      </c>
      <c r="D233" s="131"/>
      <c r="E233" s="150">
        <f t="shared" si="26"/>
        <v>0</v>
      </c>
      <c r="F233" s="131"/>
      <c r="G233" s="151">
        <v>0</v>
      </c>
      <c r="H233" s="131"/>
      <c r="I233" s="154">
        <f t="shared" si="27"/>
        <v>0</v>
      </c>
    </row>
    <row r="234" spans="2:9" x14ac:dyDescent="0.3">
      <c r="B234" s="130">
        <v>7500</v>
      </c>
      <c r="C234" s="151">
        <v>0</v>
      </c>
      <c r="D234" s="131"/>
      <c r="E234" s="150">
        <f t="shared" si="26"/>
        <v>0</v>
      </c>
      <c r="F234" s="131"/>
      <c r="G234" s="151">
        <v>0</v>
      </c>
      <c r="H234" s="131"/>
      <c r="I234" s="154">
        <f t="shared" si="27"/>
        <v>0</v>
      </c>
    </row>
    <row r="235" spans="2:9" x14ac:dyDescent="0.3">
      <c r="B235" s="130">
        <v>7525</v>
      </c>
      <c r="C235" s="151">
        <v>0</v>
      </c>
      <c r="D235" s="131"/>
      <c r="E235" s="150">
        <f>E$34+(E$35-E$34)/($B$35-$B$34)*($B235-$B$34)</f>
        <v>0</v>
      </c>
      <c r="F235" s="131"/>
      <c r="G235" s="151">
        <v>0</v>
      </c>
      <c r="H235" s="131"/>
      <c r="I235" s="154">
        <f>I$34+(I$35-I$34)/($B$35-$B$34)*($B235-$B$34)</f>
        <v>0</v>
      </c>
    </row>
    <row r="236" spans="2:9" x14ac:dyDescent="0.3">
      <c r="B236" s="130">
        <v>7550</v>
      </c>
      <c r="C236" s="151">
        <v>0</v>
      </c>
      <c r="D236" s="131"/>
      <c r="E236" s="150">
        <f t="shared" ref="E236:E254" si="28">E$34+(E$35-E$34)/($B$35-$B$34)*($B236-$B$34)</f>
        <v>0</v>
      </c>
      <c r="F236" s="131"/>
      <c r="G236" s="151">
        <v>0</v>
      </c>
      <c r="H236" s="131"/>
      <c r="I236" s="154">
        <f t="shared" ref="I236:I254" si="29">I$34+(I$35-I$34)/($B$35-$B$34)*($B236-$B$34)</f>
        <v>0</v>
      </c>
    </row>
    <row r="237" spans="2:9" x14ac:dyDescent="0.3">
      <c r="B237" s="130">
        <v>7575</v>
      </c>
      <c r="C237" s="151">
        <v>0</v>
      </c>
      <c r="D237" s="131"/>
      <c r="E237" s="150">
        <f t="shared" si="28"/>
        <v>0</v>
      </c>
      <c r="F237" s="131"/>
      <c r="G237" s="151">
        <v>0</v>
      </c>
      <c r="H237" s="131"/>
      <c r="I237" s="154">
        <f t="shared" si="29"/>
        <v>0</v>
      </c>
    </row>
    <row r="238" spans="2:9" x14ac:dyDescent="0.3">
      <c r="B238" s="130">
        <v>7600</v>
      </c>
      <c r="C238" s="151">
        <v>0</v>
      </c>
      <c r="D238" s="131"/>
      <c r="E238" s="150">
        <f t="shared" si="28"/>
        <v>0</v>
      </c>
      <c r="F238" s="131"/>
      <c r="G238" s="151">
        <v>0</v>
      </c>
      <c r="H238" s="131"/>
      <c r="I238" s="154">
        <f t="shared" si="29"/>
        <v>0</v>
      </c>
    </row>
    <row r="239" spans="2:9" x14ac:dyDescent="0.3">
      <c r="B239" s="130">
        <v>7625</v>
      </c>
      <c r="C239" s="151">
        <v>0</v>
      </c>
      <c r="D239" s="131"/>
      <c r="E239" s="150">
        <f t="shared" si="28"/>
        <v>0</v>
      </c>
      <c r="F239" s="131"/>
      <c r="G239" s="151">
        <v>0</v>
      </c>
      <c r="H239" s="131"/>
      <c r="I239" s="154">
        <f t="shared" si="29"/>
        <v>0</v>
      </c>
    </row>
    <row r="240" spans="2:9" x14ac:dyDescent="0.3">
      <c r="B240" s="130">
        <v>7650</v>
      </c>
      <c r="C240" s="151">
        <v>0</v>
      </c>
      <c r="D240" s="131"/>
      <c r="E240" s="150">
        <f t="shared" si="28"/>
        <v>0</v>
      </c>
      <c r="F240" s="131"/>
      <c r="G240" s="151">
        <v>0</v>
      </c>
      <c r="H240" s="131"/>
      <c r="I240" s="154">
        <f t="shared" si="29"/>
        <v>0</v>
      </c>
    </row>
    <row r="241" spans="2:9" x14ac:dyDescent="0.3">
      <c r="B241" s="130">
        <v>7675</v>
      </c>
      <c r="C241" s="151">
        <v>0</v>
      </c>
      <c r="D241" s="131"/>
      <c r="E241" s="150">
        <f t="shared" si="28"/>
        <v>0</v>
      </c>
      <c r="F241" s="131"/>
      <c r="G241" s="151">
        <v>0</v>
      </c>
      <c r="H241" s="131"/>
      <c r="I241" s="154">
        <f t="shared" si="29"/>
        <v>0</v>
      </c>
    </row>
    <row r="242" spans="2:9" x14ac:dyDescent="0.3">
      <c r="B242" s="130">
        <v>7700</v>
      </c>
      <c r="C242" s="151">
        <v>0</v>
      </c>
      <c r="D242" s="131"/>
      <c r="E242" s="150">
        <f t="shared" si="28"/>
        <v>0</v>
      </c>
      <c r="F242" s="131"/>
      <c r="G242" s="151">
        <v>0</v>
      </c>
      <c r="H242" s="131"/>
      <c r="I242" s="154">
        <f t="shared" si="29"/>
        <v>0</v>
      </c>
    </row>
    <row r="243" spans="2:9" x14ac:dyDescent="0.3">
      <c r="B243" s="130">
        <v>7725</v>
      </c>
      <c r="C243" s="151">
        <v>0</v>
      </c>
      <c r="D243" s="131"/>
      <c r="E243" s="150">
        <f t="shared" si="28"/>
        <v>0</v>
      </c>
      <c r="F243" s="131"/>
      <c r="G243" s="151">
        <v>0</v>
      </c>
      <c r="H243" s="131"/>
      <c r="I243" s="154">
        <f t="shared" si="29"/>
        <v>0</v>
      </c>
    </row>
    <row r="244" spans="2:9" x14ac:dyDescent="0.3">
      <c r="B244" s="130">
        <v>7750</v>
      </c>
      <c r="C244" s="151">
        <v>0</v>
      </c>
      <c r="D244" s="131"/>
      <c r="E244" s="150">
        <f t="shared" si="28"/>
        <v>0</v>
      </c>
      <c r="F244" s="131"/>
      <c r="G244" s="151">
        <v>0</v>
      </c>
      <c r="H244" s="131"/>
      <c r="I244" s="154">
        <f t="shared" si="29"/>
        <v>0</v>
      </c>
    </row>
    <row r="245" spans="2:9" x14ac:dyDescent="0.3">
      <c r="B245" s="130">
        <v>7775</v>
      </c>
      <c r="C245" s="151">
        <v>0</v>
      </c>
      <c r="D245" s="131"/>
      <c r="E245" s="150">
        <f t="shared" si="28"/>
        <v>0</v>
      </c>
      <c r="F245" s="131"/>
      <c r="G245" s="151">
        <v>0</v>
      </c>
      <c r="H245" s="131"/>
      <c r="I245" s="154">
        <f t="shared" si="29"/>
        <v>0</v>
      </c>
    </row>
    <row r="246" spans="2:9" x14ac:dyDescent="0.3">
      <c r="B246" s="130">
        <v>7800</v>
      </c>
      <c r="C246" s="151">
        <v>0</v>
      </c>
      <c r="D246" s="131"/>
      <c r="E246" s="150">
        <f t="shared" si="28"/>
        <v>0</v>
      </c>
      <c r="F246" s="131"/>
      <c r="G246" s="151">
        <v>0</v>
      </c>
      <c r="H246" s="131"/>
      <c r="I246" s="154">
        <f t="shared" si="29"/>
        <v>0</v>
      </c>
    </row>
    <row r="247" spans="2:9" x14ac:dyDescent="0.3">
      <c r="B247" s="130">
        <v>7825</v>
      </c>
      <c r="C247" s="151">
        <v>0</v>
      </c>
      <c r="D247" s="131"/>
      <c r="E247" s="150">
        <f t="shared" si="28"/>
        <v>0</v>
      </c>
      <c r="F247" s="131"/>
      <c r="G247" s="151">
        <v>0</v>
      </c>
      <c r="H247" s="131"/>
      <c r="I247" s="154">
        <f t="shared" si="29"/>
        <v>0</v>
      </c>
    </row>
    <row r="248" spans="2:9" x14ac:dyDescent="0.3">
      <c r="B248" s="130">
        <v>7850</v>
      </c>
      <c r="C248" s="151">
        <v>0</v>
      </c>
      <c r="D248" s="131"/>
      <c r="E248" s="150">
        <f t="shared" si="28"/>
        <v>0</v>
      </c>
      <c r="F248" s="131"/>
      <c r="G248" s="151">
        <v>0</v>
      </c>
      <c r="H248" s="131"/>
      <c r="I248" s="154">
        <f t="shared" si="29"/>
        <v>0</v>
      </c>
    </row>
    <row r="249" spans="2:9" x14ac:dyDescent="0.3">
      <c r="B249" s="130">
        <v>7875</v>
      </c>
      <c r="C249" s="151">
        <v>0</v>
      </c>
      <c r="D249" s="131"/>
      <c r="E249" s="150">
        <f t="shared" si="28"/>
        <v>0</v>
      </c>
      <c r="F249" s="131"/>
      <c r="G249" s="151">
        <v>0</v>
      </c>
      <c r="H249" s="131"/>
      <c r="I249" s="154">
        <f t="shared" si="29"/>
        <v>0</v>
      </c>
    </row>
    <row r="250" spans="2:9" x14ac:dyDescent="0.3">
      <c r="B250" s="130">
        <v>7900</v>
      </c>
      <c r="C250" s="151">
        <v>0</v>
      </c>
      <c r="D250" s="131"/>
      <c r="E250" s="150">
        <f t="shared" si="28"/>
        <v>0</v>
      </c>
      <c r="F250" s="131"/>
      <c r="G250" s="151">
        <v>0</v>
      </c>
      <c r="H250" s="131"/>
      <c r="I250" s="154">
        <f t="shared" si="29"/>
        <v>0</v>
      </c>
    </row>
    <row r="251" spans="2:9" x14ac:dyDescent="0.3">
      <c r="B251" s="130">
        <v>7925</v>
      </c>
      <c r="C251" s="151">
        <v>0</v>
      </c>
      <c r="D251" s="131"/>
      <c r="E251" s="150">
        <f t="shared" si="28"/>
        <v>0</v>
      </c>
      <c r="F251" s="131"/>
      <c r="G251" s="151">
        <v>0</v>
      </c>
      <c r="H251" s="131"/>
      <c r="I251" s="154">
        <f t="shared" si="29"/>
        <v>0</v>
      </c>
    </row>
    <row r="252" spans="2:9" x14ac:dyDescent="0.3">
      <c r="B252" s="130">
        <v>7950</v>
      </c>
      <c r="C252" s="151">
        <v>0</v>
      </c>
      <c r="D252" s="131"/>
      <c r="E252" s="150">
        <f t="shared" si="28"/>
        <v>0</v>
      </c>
      <c r="F252" s="131"/>
      <c r="G252" s="151">
        <v>0</v>
      </c>
      <c r="H252" s="131"/>
      <c r="I252" s="154">
        <f t="shared" si="29"/>
        <v>0</v>
      </c>
    </row>
    <row r="253" spans="2:9" x14ac:dyDescent="0.3">
      <c r="B253" s="130">
        <v>7975</v>
      </c>
      <c r="C253" s="151">
        <v>0</v>
      </c>
      <c r="D253" s="131"/>
      <c r="E253" s="150">
        <f t="shared" si="28"/>
        <v>0</v>
      </c>
      <c r="F253" s="131"/>
      <c r="G253" s="151">
        <v>0</v>
      </c>
      <c r="H253" s="131"/>
      <c r="I253" s="154">
        <f t="shared" si="29"/>
        <v>0</v>
      </c>
    </row>
    <row r="254" spans="2:9" x14ac:dyDescent="0.3">
      <c r="B254" s="130">
        <v>8000</v>
      </c>
      <c r="C254" s="151">
        <v>0</v>
      </c>
      <c r="D254" s="131"/>
      <c r="E254" s="150">
        <f t="shared" si="28"/>
        <v>0</v>
      </c>
      <c r="F254" s="131"/>
      <c r="G254" s="151">
        <v>0</v>
      </c>
      <c r="H254" s="131"/>
      <c r="I254" s="154">
        <f t="shared" si="29"/>
        <v>0</v>
      </c>
    </row>
    <row r="255" spans="2:9" x14ac:dyDescent="0.3">
      <c r="B255" s="130">
        <v>8025</v>
      </c>
      <c r="C255" s="151">
        <v>0</v>
      </c>
      <c r="D255" s="131"/>
      <c r="E255" s="150">
        <f>E$35+(E$36-E$35)/($B$36-$B$35)*($B255-$B$35)</f>
        <v>0</v>
      </c>
      <c r="F255" s="131"/>
      <c r="G255" s="151">
        <v>0</v>
      </c>
      <c r="H255" s="131"/>
      <c r="I255" s="154">
        <f>I$35+(I$36-I$35)/($B$36-$B$35)*($B255-$B$35)</f>
        <v>0</v>
      </c>
    </row>
    <row r="256" spans="2:9" x14ac:dyDescent="0.3">
      <c r="B256" s="130">
        <v>8050</v>
      </c>
      <c r="C256" s="151">
        <v>0</v>
      </c>
      <c r="D256" s="131"/>
      <c r="E256" s="150">
        <f t="shared" ref="E256:E274" si="30">E$35+(E$36-E$35)/($B$36-$B$35)*($B256-$B$35)</f>
        <v>0</v>
      </c>
      <c r="F256" s="131"/>
      <c r="G256" s="151">
        <v>0</v>
      </c>
      <c r="H256" s="131"/>
      <c r="I256" s="154">
        <f t="shared" ref="I256:I274" si="31">I$35+(I$36-I$35)/($B$36-$B$35)*($B256-$B$35)</f>
        <v>0</v>
      </c>
    </row>
    <row r="257" spans="2:9" x14ac:dyDescent="0.3">
      <c r="B257" s="130">
        <v>8075</v>
      </c>
      <c r="C257" s="151">
        <v>0</v>
      </c>
      <c r="D257" s="131"/>
      <c r="E257" s="150">
        <f t="shared" si="30"/>
        <v>0</v>
      </c>
      <c r="F257" s="131"/>
      <c r="G257" s="151">
        <v>0</v>
      </c>
      <c r="H257" s="131"/>
      <c r="I257" s="154">
        <f t="shared" si="31"/>
        <v>0</v>
      </c>
    </row>
    <row r="258" spans="2:9" x14ac:dyDescent="0.3">
      <c r="B258" s="130">
        <v>8100</v>
      </c>
      <c r="C258" s="151">
        <v>0</v>
      </c>
      <c r="D258" s="131"/>
      <c r="E258" s="150">
        <f t="shared" si="30"/>
        <v>0</v>
      </c>
      <c r="F258" s="131"/>
      <c r="G258" s="151">
        <v>0</v>
      </c>
      <c r="H258" s="131"/>
      <c r="I258" s="154">
        <f t="shared" si="31"/>
        <v>0</v>
      </c>
    </row>
    <row r="259" spans="2:9" x14ac:dyDescent="0.3">
      <c r="B259" s="130">
        <v>8125</v>
      </c>
      <c r="C259" s="151">
        <v>0</v>
      </c>
      <c r="D259" s="131"/>
      <c r="E259" s="150">
        <f t="shared" si="30"/>
        <v>0</v>
      </c>
      <c r="F259" s="131"/>
      <c r="G259" s="151">
        <v>0</v>
      </c>
      <c r="H259" s="131"/>
      <c r="I259" s="154">
        <f t="shared" si="31"/>
        <v>0</v>
      </c>
    </row>
    <row r="260" spans="2:9" x14ac:dyDescent="0.3">
      <c r="B260" s="130">
        <v>8150</v>
      </c>
      <c r="C260" s="151">
        <v>0</v>
      </c>
      <c r="D260" s="131"/>
      <c r="E260" s="150">
        <f t="shared" si="30"/>
        <v>0</v>
      </c>
      <c r="F260" s="131"/>
      <c r="G260" s="151">
        <v>0</v>
      </c>
      <c r="H260" s="131"/>
      <c r="I260" s="154">
        <f t="shared" si="31"/>
        <v>0</v>
      </c>
    </row>
    <row r="261" spans="2:9" x14ac:dyDescent="0.3">
      <c r="B261" s="130">
        <v>8175</v>
      </c>
      <c r="C261" s="151">
        <v>0</v>
      </c>
      <c r="D261" s="131"/>
      <c r="E261" s="150">
        <f t="shared" si="30"/>
        <v>0</v>
      </c>
      <c r="F261" s="131"/>
      <c r="G261" s="151">
        <v>0</v>
      </c>
      <c r="H261" s="131"/>
      <c r="I261" s="154">
        <f t="shared" si="31"/>
        <v>0</v>
      </c>
    </row>
    <row r="262" spans="2:9" x14ac:dyDescent="0.3">
      <c r="B262" s="130">
        <v>8200</v>
      </c>
      <c r="C262" s="151">
        <v>0</v>
      </c>
      <c r="D262" s="131"/>
      <c r="E262" s="150">
        <f t="shared" si="30"/>
        <v>0</v>
      </c>
      <c r="F262" s="131"/>
      <c r="G262" s="151">
        <v>0</v>
      </c>
      <c r="H262" s="131"/>
      <c r="I262" s="154">
        <f t="shared" si="31"/>
        <v>0</v>
      </c>
    </row>
    <row r="263" spans="2:9" x14ac:dyDescent="0.3">
      <c r="B263" s="130">
        <v>8225</v>
      </c>
      <c r="C263" s="151">
        <v>0</v>
      </c>
      <c r="D263" s="131"/>
      <c r="E263" s="150">
        <f t="shared" si="30"/>
        <v>0</v>
      </c>
      <c r="F263" s="131"/>
      <c r="G263" s="151">
        <v>0</v>
      </c>
      <c r="H263" s="131"/>
      <c r="I263" s="154">
        <f t="shared" si="31"/>
        <v>0</v>
      </c>
    </row>
    <row r="264" spans="2:9" x14ac:dyDescent="0.3">
      <c r="B264" s="130">
        <v>8250</v>
      </c>
      <c r="C264" s="151">
        <v>0</v>
      </c>
      <c r="D264" s="131"/>
      <c r="E264" s="150">
        <f t="shared" si="30"/>
        <v>0</v>
      </c>
      <c r="F264" s="131"/>
      <c r="G264" s="151">
        <v>0</v>
      </c>
      <c r="H264" s="131"/>
      <c r="I264" s="154">
        <f t="shared" si="31"/>
        <v>0</v>
      </c>
    </row>
    <row r="265" spans="2:9" x14ac:dyDescent="0.3">
      <c r="B265" s="130">
        <v>8275</v>
      </c>
      <c r="C265" s="151">
        <v>0</v>
      </c>
      <c r="D265" s="131"/>
      <c r="E265" s="150">
        <f t="shared" si="30"/>
        <v>0</v>
      </c>
      <c r="F265" s="131"/>
      <c r="G265" s="151">
        <v>0</v>
      </c>
      <c r="H265" s="131"/>
      <c r="I265" s="154">
        <f t="shared" si="31"/>
        <v>0</v>
      </c>
    </row>
    <row r="266" spans="2:9" x14ac:dyDescent="0.3">
      <c r="B266" s="130">
        <v>8300</v>
      </c>
      <c r="C266" s="151">
        <v>0</v>
      </c>
      <c r="D266" s="131"/>
      <c r="E266" s="150">
        <f t="shared" si="30"/>
        <v>0</v>
      </c>
      <c r="F266" s="131"/>
      <c r="G266" s="151">
        <v>0</v>
      </c>
      <c r="H266" s="131"/>
      <c r="I266" s="154">
        <f t="shared" si="31"/>
        <v>0</v>
      </c>
    </row>
    <row r="267" spans="2:9" x14ac:dyDescent="0.3">
      <c r="B267" s="130">
        <v>8325</v>
      </c>
      <c r="C267" s="151">
        <v>0</v>
      </c>
      <c r="D267" s="131"/>
      <c r="E267" s="150">
        <f t="shared" si="30"/>
        <v>0</v>
      </c>
      <c r="F267" s="131"/>
      <c r="G267" s="151">
        <v>0</v>
      </c>
      <c r="H267" s="131"/>
      <c r="I267" s="154">
        <f t="shared" si="31"/>
        <v>0</v>
      </c>
    </row>
    <row r="268" spans="2:9" x14ac:dyDescent="0.3">
      <c r="B268" s="130">
        <v>8350</v>
      </c>
      <c r="C268" s="151">
        <v>0</v>
      </c>
      <c r="D268" s="131"/>
      <c r="E268" s="150">
        <f t="shared" si="30"/>
        <v>0</v>
      </c>
      <c r="F268" s="131"/>
      <c r="G268" s="151">
        <v>0</v>
      </c>
      <c r="H268" s="131"/>
      <c r="I268" s="154">
        <f t="shared" si="31"/>
        <v>0</v>
      </c>
    </row>
    <row r="269" spans="2:9" x14ac:dyDescent="0.3">
      <c r="B269" s="130">
        <v>8375</v>
      </c>
      <c r="C269" s="151">
        <v>0</v>
      </c>
      <c r="D269" s="131"/>
      <c r="E269" s="150">
        <f t="shared" si="30"/>
        <v>0</v>
      </c>
      <c r="F269" s="131"/>
      <c r="G269" s="151">
        <v>0</v>
      </c>
      <c r="H269" s="131"/>
      <c r="I269" s="154">
        <f t="shared" si="31"/>
        <v>0</v>
      </c>
    </row>
    <row r="270" spans="2:9" x14ac:dyDescent="0.3">
      <c r="B270" s="130">
        <v>8400</v>
      </c>
      <c r="C270" s="151">
        <v>0</v>
      </c>
      <c r="D270" s="131"/>
      <c r="E270" s="150">
        <f t="shared" si="30"/>
        <v>0</v>
      </c>
      <c r="F270" s="131"/>
      <c r="G270" s="151">
        <v>0</v>
      </c>
      <c r="H270" s="131"/>
      <c r="I270" s="154">
        <f t="shared" si="31"/>
        <v>0</v>
      </c>
    </row>
    <row r="271" spans="2:9" x14ac:dyDescent="0.3">
      <c r="B271" s="130">
        <v>8425</v>
      </c>
      <c r="C271" s="151">
        <v>0</v>
      </c>
      <c r="D271" s="131"/>
      <c r="E271" s="150">
        <f t="shared" si="30"/>
        <v>0</v>
      </c>
      <c r="F271" s="131"/>
      <c r="G271" s="151">
        <v>0</v>
      </c>
      <c r="H271" s="131"/>
      <c r="I271" s="154">
        <f t="shared" si="31"/>
        <v>0</v>
      </c>
    </row>
    <row r="272" spans="2:9" x14ac:dyDescent="0.3">
      <c r="B272" s="130">
        <v>8450</v>
      </c>
      <c r="C272" s="151">
        <v>0</v>
      </c>
      <c r="D272" s="131"/>
      <c r="E272" s="150">
        <f t="shared" si="30"/>
        <v>0</v>
      </c>
      <c r="F272" s="131"/>
      <c r="G272" s="151">
        <v>0</v>
      </c>
      <c r="H272" s="131"/>
      <c r="I272" s="154">
        <f t="shared" si="31"/>
        <v>0</v>
      </c>
    </row>
    <row r="273" spans="2:9" x14ac:dyDescent="0.3">
      <c r="B273" s="130">
        <v>8475</v>
      </c>
      <c r="C273" s="151">
        <v>0</v>
      </c>
      <c r="D273" s="131"/>
      <c r="E273" s="150">
        <f t="shared" si="30"/>
        <v>0</v>
      </c>
      <c r="F273" s="131"/>
      <c r="G273" s="151">
        <v>0</v>
      </c>
      <c r="H273" s="131"/>
      <c r="I273" s="154">
        <f t="shared" si="31"/>
        <v>0</v>
      </c>
    </row>
    <row r="274" spans="2:9" x14ac:dyDescent="0.3">
      <c r="B274" s="130">
        <v>8500</v>
      </c>
      <c r="C274" s="151">
        <v>0</v>
      </c>
      <c r="D274" s="131"/>
      <c r="E274" s="150">
        <f t="shared" si="30"/>
        <v>0</v>
      </c>
      <c r="F274" s="131"/>
      <c r="G274" s="151">
        <v>0</v>
      </c>
      <c r="H274" s="131"/>
      <c r="I274" s="154">
        <f t="shared" si="31"/>
        <v>0</v>
      </c>
    </row>
    <row r="275" spans="2:9" x14ac:dyDescent="0.3">
      <c r="B275" s="130">
        <v>8525</v>
      </c>
      <c r="C275" s="151">
        <v>0</v>
      </c>
      <c r="D275" s="131"/>
      <c r="E275" s="150">
        <f>E$36+(E$37-E$36)/($B$37-$B$36)*($B275-$B$36)</f>
        <v>0</v>
      </c>
      <c r="F275" s="131"/>
      <c r="G275" s="151">
        <v>0</v>
      </c>
      <c r="H275" s="131"/>
      <c r="I275" s="154">
        <f>I$36+(I$37-I$36)/($B$37-$B$36)*($B275-$B$36)</f>
        <v>0</v>
      </c>
    </row>
    <row r="276" spans="2:9" x14ac:dyDescent="0.3">
      <c r="B276" s="130">
        <v>8550</v>
      </c>
      <c r="C276" s="151">
        <v>0</v>
      </c>
      <c r="D276" s="131"/>
      <c r="E276" s="150">
        <f t="shared" ref="E276:E294" si="32">E$36+(E$37-E$36)/($B$37-$B$36)*($B276-$B$36)</f>
        <v>0</v>
      </c>
      <c r="F276" s="131"/>
      <c r="G276" s="151">
        <v>0</v>
      </c>
      <c r="H276" s="131"/>
      <c r="I276" s="154">
        <f t="shared" ref="I276:I294" si="33">I$36+(I$37-I$36)/($B$37-$B$36)*($B276-$B$36)</f>
        <v>0</v>
      </c>
    </row>
    <row r="277" spans="2:9" x14ac:dyDescent="0.3">
      <c r="B277" s="130">
        <v>8575</v>
      </c>
      <c r="C277" s="151">
        <v>0</v>
      </c>
      <c r="D277" s="131"/>
      <c r="E277" s="150">
        <f t="shared" si="32"/>
        <v>0</v>
      </c>
      <c r="F277" s="131"/>
      <c r="G277" s="151">
        <v>0</v>
      </c>
      <c r="H277" s="131"/>
      <c r="I277" s="154">
        <f t="shared" si="33"/>
        <v>0</v>
      </c>
    </row>
    <row r="278" spans="2:9" x14ac:dyDescent="0.3">
      <c r="B278" s="130">
        <v>8600</v>
      </c>
      <c r="C278" s="151">
        <v>0</v>
      </c>
      <c r="D278" s="131"/>
      <c r="E278" s="150">
        <f t="shared" si="32"/>
        <v>0</v>
      </c>
      <c r="F278" s="131"/>
      <c r="G278" s="151">
        <v>0</v>
      </c>
      <c r="H278" s="131"/>
      <c r="I278" s="154">
        <f t="shared" si="33"/>
        <v>0</v>
      </c>
    </row>
    <row r="279" spans="2:9" x14ac:dyDescent="0.3">
      <c r="B279" s="130">
        <v>8625</v>
      </c>
      <c r="C279" s="151">
        <v>0</v>
      </c>
      <c r="D279" s="131"/>
      <c r="E279" s="150">
        <f t="shared" si="32"/>
        <v>0</v>
      </c>
      <c r="F279" s="131"/>
      <c r="G279" s="151">
        <v>0</v>
      </c>
      <c r="H279" s="131"/>
      <c r="I279" s="154">
        <f t="shared" si="33"/>
        <v>0</v>
      </c>
    </row>
    <row r="280" spans="2:9" x14ac:dyDescent="0.3">
      <c r="B280" s="130">
        <v>8650</v>
      </c>
      <c r="C280" s="151">
        <v>0</v>
      </c>
      <c r="D280" s="131"/>
      <c r="E280" s="150">
        <f t="shared" si="32"/>
        <v>0</v>
      </c>
      <c r="F280" s="131"/>
      <c r="G280" s="151">
        <v>0</v>
      </c>
      <c r="H280" s="131"/>
      <c r="I280" s="154">
        <f t="shared" si="33"/>
        <v>0</v>
      </c>
    </row>
    <row r="281" spans="2:9" x14ac:dyDescent="0.3">
      <c r="B281" s="130">
        <v>8675</v>
      </c>
      <c r="C281" s="151">
        <v>0</v>
      </c>
      <c r="D281" s="131"/>
      <c r="E281" s="150">
        <f t="shared" si="32"/>
        <v>0</v>
      </c>
      <c r="F281" s="131"/>
      <c r="G281" s="151">
        <v>0</v>
      </c>
      <c r="H281" s="131"/>
      <c r="I281" s="154">
        <f t="shared" si="33"/>
        <v>0</v>
      </c>
    </row>
    <row r="282" spans="2:9" x14ac:dyDescent="0.3">
      <c r="B282" s="130">
        <v>8700</v>
      </c>
      <c r="C282" s="151">
        <v>0</v>
      </c>
      <c r="D282" s="131"/>
      <c r="E282" s="150">
        <f t="shared" si="32"/>
        <v>0</v>
      </c>
      <c r="F282" s="131"/>
      <c r="G282" s="151">
        <v>0</v>
      </c>
      <c r="H282" s="131"/>
      <c r="I282" s="154">
        <f t="shared" si="33"/>
        <v>0</v>
      </c>
    </row>
    <row r="283" spans="2:9" x14ac:dyDescent="0.3">
      <c r="B283" s="130">
        <v>8725</v>
      </c>
      <c r="C283" s="151">
        <v>0</v>
      </c>
      <c r="D283" s="131"/>
      <c r="E283" s="150">
        <f t="shared" si="32"/>
        <v>0</v>
      </c>
      <c r="F283" s="131"/>
      <c r="G283" s="151">
        <v>0</v>
      </c>
      <c r="H283" s="131"/>
      <c r="I283" s="154">
        <f t="shared" si="33"/>
        <v>0</v>
      </c>
    </row>
    <row r="284" spans="2:9" x14ac:dyDescent="0.3">
      <c r="B284" s="130">
        <v>8750</v>
      </c>
      <c r="C284" s="151">
        <v>0</v>
      </c>
      <c r="D284" s="131"/>
      <c r="E284" s="150">
        <f t="shared" si="32"/>
        <v>0</v>
      </c>
      <c r="F284" s="131"/>
      <c r="G284" s="151">
        <v>0</v>
      </c>
      <c r="H284" s="131"/>
      <c r="I284" s="154">
        <f t="shared" si="33"/>
        <v>0</v>
      </c>
    </row>
    <row r="285" spans="2:9" x14ac:dyDescent="0.3">
      <c r="B285" s="130">
        <v>8775</v>
      </c>
      <c r="C285" s="151">
        <v>0</v>
      </c>
      <c r="D285" s="131"/>
      <c r="E285" s="150">
        <f t="shared" si="32"/>
        <v>0</v>
      </c>
      <c r="F285" s="131"/>
      <c r="G285" s="151">
        <v>0</v>
      </c>
      <c r="H285" s="131"/>
      <c r="I285" s="154">
        <f t="shared" si="33"/>
        <v>0</v>
      </c>
    </row>
    <row r="286" spans="2:9" x14ac:dyDescent="0.3">
      <c r="B286" s="130">
        <v>8800</v>
      </c>
      <c r="C286" s="151">
        <v>0</v>
      </c>
      <c r="D286" s="131"/>
      <c r="E286" s="150">
        <f t="shared" si="32"/>
        <v>0</v>
      </c>
      <c r="F286" s="131"/>
      <c r="G286" s="151">
        <v>0</v>
      </c>
      <c r="H286" s="131"/>
      <c r="I286" s="154">
        <f t="shared" si="33"/>
        <v>0</v>
      </c>
    </row>
    <row r="287" spans="2:9" x14ac:dyDescent="0.3">
      <c r="B287" s="130">
        <v>8825</v>
      </c>
      <c r="C287" s="151">
        <v>0</v>
      </c>
      <c r="D287" s="131"/>
      <c r="E287" s="150">
        <f t="shared" si="32"/>
        <v>0</v>
      </c>
      <c r="F287" s="131"/>
      <c r="G287" s="151">
        <v>0</v>
      </c>
      <c r="H287" s="131"/>
      <c r="I287" s="154">
        <f t="shared" si="33"/>
        <v>0</v>
      </c>
    </row>
    <row r="288" spans="2:9" x14ac:dyDescent="0.3">
      <c r="B288" s="130">
        <v>8850</v>
      </c>
      <c r="C288" s="151">
        <v>0</v>
      </c>
      <c r="D288" s="131"/>
      <c r="E288" s="150">
        <f t="shared" si="32"/>
        <v>0</v>
      </c>
      <c r="F288" s="131"/>
      <c r="G288" s="151">
        <v>0</v>
      </c>
      <c r="H288" s="131"/>
      <c r="I288" s="154">
        <f t="shared" si="33"/>
        <v>0</v>
      </c>
    </row>
    <row r="289" spans="2:9" x14ac:dyDescent="0.3">
      <c r="B289" s="130">
        <v>8875</v>
      </c>
      <c r="C289" s="151">
        <v>0</v>
      </c>
      <c r="D289" s="131"/>
      <c r="E289" s="150">
        <f t="shared" si="32"/>
        <v>0</v>
      </c>
      <c r="F289" s="131"/>
      <c r="G289" s="151">
        <v>0</v>
      </c>
      <c r="H289" s="131"/>
      <c r="I289" s="154">
        <f t="shared" si="33"/>
        <v>0</v>
      </c>
    </row>
    <row r="290" spans="2:9" x14ac:dyDescent="0.3">
      <c r="B290" s="130">
        <v>8900</v>
      </c>
      <c r="C290" s="151">
        <v>0</v>
      </c>
      <c r="D290" s="131"/>
      <c r="E290" s="150">
        <f t="shared" si="32"/>
        <v>0</v>
      </c>
      <c r="F290" s="131"/>
      <c r="G290" s="151">
        <v>0</v>
      </c>
      <c r="H290" s="131"/>
      <c r="I290" s="154">
        <f t="shared" si="33"/>
        <v>0</v>
      </c>
    </row>
    <row r="291" spans="2:9" x14ac:dyDescent="0.3">
      <c r="B291" s="130">
        <v>8925</v>
      </c>
      <c r="C291" s="151">
        <v>0</v>
      </c>
      <c r="D291" s="131"/>
      <c r="E291" s="150">
        <f t="shared" si="32"/>
        <v>0</v>
      </c>
      <c r="F291" s="131"/>
      <c r="G291" s="151">
        <v>0</v>
      </c>
      <c r="H291" s="131"/>
      <c r="I291" s="154">
        <f t="shared" si="33"/>
        <v>0</v>
      </c>
    </row>
    <row r="292" spans="2:9" x14ac:dyDescent="0.3">
      <c r="B292" s="130">
        <v>8950</v>
      </c>
      <c r="C292" s="151">
        <v>0</v>
      </c>
      <c r="D292" s="131"/>
      <c r="E292" s="150">
        <f t="shared" si="32"/>
        <v>0</v>
      </c>
      <c r="F292" s="131"/>
      <c r="G292" s="151">
        <v>0</v>
      </c>
      <c r="H292" s="131"/>
      <c r="I292" s="154">
        <f t="shared" si="33"/>
        <v>0</v>
      </c>
    </row>
    <row r="293" spans="2:9" x14ac:dyDescent="0.3">
      <c r="B293" s="130">
        <v>8975</v>
      </c>
      <c r="C293" s="151">
        <v>0</v>
      </c>
      <c r="D293" s="131"/>
      <c r="E293" s="150">
        <f t="shared" si="32"/>
        <v>0</v>
      </c>
      <c r="F293" s="131"/>
      <c r="G293" s="151">
        <v>0</v>
      </c>
      <c r="H293" s="131"/>
      <c r="I293" s="154">
        <f t="shared" si="33"/>
        <v>0</v>
      </c>
    </row>
    <row r="294" spans="2:9" x14ac:dyDescent="0.3">
      <c r="B294" s="130">
        <v>9000</v>
      </c>
      <c r="C294" s="151">
        <v>0</v>
      </c>
      <c r="D294" s="131"/>
      <c r="E294" s="150">
        <f t="shared" si="32"/>
        <v>0</v>
      </c>
      <c r="F294" s="131"/>
      <c r="G294" s="151">
        <v>0</v>
      </c>
      <c r="H294" s="131"/>
      <c r="I294" s="154">
        <f t="shared" si="33"/>
        <v>0</v>
      </c>
    </row>
    <row r="295" spans="2:9" x14ac:dyDescent="0.3">
      <c r="B295" s="130">
        <v>9025</v>
      </c>
      <c r="C295" s="151">
        <v>0</v>
      </c>
      <c r="D295" s="131"/>
      <c r="E295" s="150">
        <f>E$37+(E$38-E$37)/($B$38-$B$37)*($B295-$B$37)</f>
        <v>0</v>
      </c>
      <c r="F295" s="131"/>
      <c r="G295" s="151">
        <v>0</v>
      </c>
      <c r="H295" s="131"/>
      <c r="I295" s="154">
        <f>I$37+(I$38-I$37)/($B$38-$B$37)*($B295-$B$37)</f>
        <v>0</v>
      </c>
    </row>
    <row r="296" spans="2:9" x14ac:dyDescent="0.3">
      <c r="B296" s="130">
        <v>9050</v>
      </c>
      <c r="C296" s="151">
        <v>0</v>
      </c>
      <c r="D296" s="131"/>
      <c r="E296" s="150">
        <f t="shared" ref="E296:E314" si="34">E$37+(E$38-E$37)/($B$38-$B$37)*($B296-$B$37)</f>
        <v>0</v>
      </c>
      <c r="F296" s="131"/>
      <c r="G296" s="151">
        <v>0</v>
      </c>
      <c r="H296" s="131"/>
      <c r="I296" s="154">
        <f t="shared" ref="I296:I314" si="35">I$37+(I$38-I$37)/($B$38-$B$37)*($B296-$B$37)</f>
        <v>0</v>
      </c>
    </row>
    <row r="297" spans="2:9" x14ac:dyDescent="0.3">
      <c r="B297" s="130">
        <v>9075</v>
      </c>
      <c r="C297" s="151">
        <v>0</v>
      </c>
      <c r="D297" s="131"/>
      <c r="E297" s="150">
        <f t="shared" si="34"/>
        <v>0</v>
      </c>
      <c r="F297" s="131"/>
      <c r="G297" s="151">
        <v>0</v>
      </c>
      <c r="H297" s="131"/>
      <c r="I297" s="154">
        <f t="shared" si="35"/>
        <v>0</v>
      </c>
    </row>
    <row r="298" spans="2:9" x14ac:dyDescent="0.3">
      <c r="B298" s="130">
        <v>9100</v>
      </c>
      <c r="C298" s="151">
        <v>0</v>
      </c>
      <c r="D298" s="131"/>
      <c r="E298" s="150">
        <f t="shared" si="34"/>
        <v>0</v>
      </c>
      <c r="F298" s="131"/>
      <c r="G298" s="151">
        <v>0</v>
      </c>
      <c r="H298" s="131"/>
      <c r="I298" s="154">
        <f t="shared" si="35"/>
        <v>0</v>
      </c>
    </row>
    <row r="299" spans="2:9" x14ac:dyDescent="0.3">
      <c r="B299" s="130">
        <v>9125</v>
      </c>
      <c r="C299" s="151">
        <v>0</v>
      </c>
      <c r="D299" s="131"/>
      <c r="E299" s="150">
        <f t="shared" si="34"/>
        <v>0</v>
      </c>
      <c r="F299" s="131"/>
      <c r="G299" s="151">
        <v>0</v>
      </c>
      <c r="H299" s="131"/>
      <c r="I299" s="154">
        <f t="shared" si="35"/>
        <v>0</v>
      </c>
    </row>
    <row r="300" spans="2:9" x14ac:dyDescent="0.3">
      <c r="B300" s="130">
        <v>9150</v>
      </c>
      <c r="C300" s="151">
        <v>0</v>
      </c>
      <c r="D300" s="131"/>
      <c r="E300" s="150">
        <f t="shared" si="34"/>
        <v>0</v>
      </c>
      <c r="F300" s="131"/>
      <c r="G300" s="151">
        <v>0</v>
      </c>
      <c r="H300" s="131"/>
      <c r="I300" s="154">
        <f t="shared" si="35"/>
        <v>0</v>
      </c>
    </row>
    <row r="301" spans="2:9" x14ac:dyDescent="0.3">
      <c r="B301" s="130">
        <v>9175</v>
      </c>
      <c r="C301" s="151">
        <v>0</v>
      </c>
      <c r="D301" s="131"/>
      <c r="E301" s="150">
        <f t="shared" si="34"/>
        <v>0</v>
      </c>
      <c r="F301" s="131"/>
      <c r="G301" s="151">
        <v>0</v>
      </c>
      <c r="H301" s="131"/>
      <c r="I301" s="154">
        <f t="shared" si="35"/>
        <v>0</v>
      </c>
    </row>
    <row r="302" spans="2:9" x14ac:dyDescent="0.3">
      <c r="B302" s="130">
        <v>9200</v>
      </c>
      <c r="C302" s="151">
        <v>0</v>
      </c>
      <c r="D302" s="131"/>
      <c r="E302" s="150">
        <f t="shared" si="34"/>
        <v>0</v>
      </c>
      <c r="F302" s="131"/>
      <c r="G302" s="151">
        <v>0</v>
      </c>
      <c r="H302" s="131"/>
      <c r="I302" s="154">
        <f t="shared" si="35"/>
        <v>0</v>
      </c>
    </row>
    <row r="303" spans="2:9" x14ac:dyDescent="0.3">
      <c r="B303" s="130">
        <v>9225</v>
      </c>
      <c r="C303" s="151">
        <v>0</v>
      </c>
      <c r="D303" s="131"/>
      <c r="E303" s="150">
        <f t="shared" si="34"/>
        <v>0</v>
      </c>
      <c r="F303" s="131"/>
      <c r="G303" s="151">
        <v>0</v>
      </c>
      <c r="H303" s="131"/>
      <c r="I303" s="154">
        <f t="shared" si="35"/>
        <v>0</v>
      </c>
    </row>
    <row r="304" spans="2:9" x14ac:dyDescent="0.3">
      <c r="B304" s="130">
        <v>9250</v>
      </c>
      <c r="C304" s="151">
        <v>0</v>
      </c>
      <c r="D304" s="131"/>
      <c r="E304" s="150">
        <f t="shared" si="34"/>
        <v>0</v>
      </c>
      <c r="F304" s="131"/>
      <c r="G304" s="151">
        <v>0</v>
      </c>
      <c r="H304" s="131"/>
      <c r="I304" s="154">
        <f t="shared" si="35"/>
        <v>0</v>
      </c>
    </row>
    <row r="305" spans="2:9" x14ac:dyDescent="0.3">
      <c r="B305" s="130">
        <v>9275</v>
      </c>
      <c r="C305" s="151">
        <v>0</v>
      </c>
      <c r="D305" s="131"/>
      <c r="E305" s="150">
        <f t="shared" si="34"/>
        <v>0</v>
      </c>
      <c r="F305" s="131"/>
      <c r="G305" s="151">
        <v>0</v>
      </c>
      <c r="H305" s="131"/>
      <c r="I305" s="154">
        <f t="shared" si="35"/>
        <v>0</v>
      </c>
    </row>
    <row r="306" spans="2:9" x14ac:dyDescent="0.3">
      <c r="B306" s="130">
        <v>9300</v>
      </c>
      <c r="C306" s="151">
        <v>0</v>
      </c>
      <c r="D306" s="131"/>
      <c r="E306" s="150">
        <f t="shared" si="34"/>
        <v>0</v>
      </c>
      <c r="F306" s="131"/>
      <c r="G306" s="151">
        <v>0</v>
      </c>
      <c r="H306" s="131"/>
      <c r="I306" s="154">
        <f t="shared" si="35"/>
        <v>0</v>
      </c>
    </row>
    <row r="307" spans="2:9" x14ac:dyDescent="0.3">
      <c r="B307" s="130">
        <v>9325</v>
      </c>
      <c r="C307" s="151">
        <v>0</v>
      </c>
      <c r="D307" s="131"/>
      <c r="E307" s="150">
        <f t="shared" si="34"/>
        <v>0</v>
      </c>
      <c r="F307" s="131"/>
      <c r="G307" s="151">
        <v>0</v>
      </c>
      <c r="H307" s="131"/>
      <c r="I307" s="154">
        <f t="shared" si="35"/>
        <v>0</v>
      </c>
    </row>
    <row r="308" spans="2:9" x14ac:dyDescent="0.3">
      <c r="B308" s="130">
        <v>9350</v>
      </c>
      <c r="C308" s="151">
        <v>0</v>
      </c>
      <c r="D308" s="131"/>
      <c r="E308" s="150">
        <f t="shared" si="34"/>
        <v>0</v>
      </c>
      <c r="F308" s="131"/>
      <c r="G308" s="151">
        <v>0</v>
      </c>
      <c r="H308" s="131"/>
      <c r="I308" s="154">
        <f t="shared" si="35"/>
        <v>0</v>
      </c>
    </row>
    <row r="309" spans="2:9" x14ac:dyDescent="0.3">
      <c r="B309" s="130">
        <v>9375</v>
      </c>
      <c r="C309" s="151">
        <v>0</v>
      </c>
      <c r="D309" s="131"/>
      <c r="E309" s="150">
        <f t="shared" si="34"/>
        <v>0</v>
      </c>
      <c r="F309" s="131"/>
      <c r="G309" s="151">
        <v>0</v>
      </c>
      <c r="H309" s="131"/>
      <c r="I309" s="154">
        <f t="shared" si="35"/>
        <v>0</v>
      </c>
    </row>
    <row r="310" spans="2:9" x14ac:dyDescent="0.3">
      <c r="B310" s="130">
        <v>9400</v>
      </c>
      <c r="C310" s="151">
        <v>0</v>
      </c>
      <c r="D310" s="131"/>
      <c r="E310" s="150">
        <f t="shared" si="34"/>
        <v>0</v>
      </c>
      <c r="F310" s="131"/>
      <c r="G310" s="151">
        <v>0</v>
      </c>
      <c r="H310" s="131"/>
      <c r="I310" s="154">
        <f t="shared" si="35"/>
        <v>0</v>
      </c>
    </row>
    <row r="311" spans="2:9" x14ac:dyDescent="0.3">
      <c r="B311" s="130">
        <v>9425</v>
      </c>
      <c r="C311" s="151">
        <v>0</v>
      </c>
      <c r="D311" s="131"/>
      <c r="E311" s="150">
        <f t="shared" si="34"/>
        <v>0</v>
      </c>
      <c r="F311" s="131"/>
      <c r="G311" s="151">
        <v>0</v>
      </c>
      <c r="H311" s="131"/>
      <c r="I311" s="154">
        <f t="shared" si="35"/>
        <v>0</v>
      </c>
    </row>
    <row r="312" spans="2:9" x14ac:dyDescent="0.3">
      <c r="B312" s="130">
        <v>9450</v>
      </c>
      <c r="C312" s="151">
        <v>0</v>
      </c>
      <c r="D312" s="131"/>
      <c r="E312" s="150">
        <f t="shared" si="34"/>
        <v>0</v>
      </c>
      <c r="F312" s="131"/>
      <c r="G312" s="151">
        <v>0</v>
      </c>
      <c r="H312" s="131"/>
      <c r="I312" s="154">
        <f t="shared" si="35"/>
        <v>0</v>
      </c>
    </row>
    <row r="313" spans="2:9" x14ac:dyDescent="0.3">
      <c r="B313" s="130">
        <v>9475</v>
      </c>
      <c r="C313" s="151">
        <v>0</v>
      </c>
      <c r="D313" s="131"/>
      <c r="E313" s="150">
        <f t="shared" si="34"/>
        <v>0</v>
      </c>
      <c r="F313" s="131"/>
      <c r="G313" s="151">
        <v>0</v>
      </c>
      <c r="H313" s="131"/>
      <c r="I313" s="154">
        <f t="shared" si="35"/>
        <v>0</v>
      </c>
    </row>
    <row r="314" spans="2:9" x14ac:dyDescent="0.3">
      <c r="B314" s="130">
        <v>9500</v>
      </c>
      <c r="C314" s="151">
        <v>0</v>
      </c>
      <c r="D314" s="131"/>
      <c r="E314" s="150">
        <f t="shared" si="34"/>
        <v>0</v>
      </c>
      <c r="F314" s="131"/>
      <c r="G314" s="151">
        <v>0</v>
      </c>
      <c r="H314" s="131"/>
      <c r="I314" s="154">
        <f t="shared" si="35"/>
        <v>0</v>
      </c>
    </row>
    <row r="315" spans="2:9" x14ac:dyDescent="0.3">
      <c r="B315" s="130">
        <v>9525</v>
      </c>
      <c r="C315" s="151">
        <v>0</v>
      </c>
      <c r="D315" s="131"/>
      <c r="E315" s="150">
        <f>E$38+(E$39-E$38)/($B$39-$B$38)*($B315-$B$38)</f>
        <v>0</v>
      </c>
      <c r="F315" s="131"/>
      <c r="G315" s="151">
        <v>0</v>
      </c>
      <c r="H315" s="131"/>
      <c r="I315" s="154">
        <f>I$38+(I$39-I$38)/($B$39-$B$38)*($B315-$B$38)</f>
        <v>0</v>
      </c>
    </row>
    <row r="316" spans="2:9" x14ac:dyDescent="0.3">
      <c r="B316" s="130">
        <v>9550</v>
      </c>
      <c r="C316" s="151">
        <v>0</v>
      </c>
      <c r="D316" s="131"/>
      <c r="E316" s="150">
        <f t="shared" ref="E316:E334" si="36">E$38+(E$39-E$38)/($B$39-$B$38)*($B316-$B$38)</f>
        <v>0</v>
      </c>
      <c r="F316" s="131"/>
      <c r="G316" s="151">
        <v>0</v>
      </c>
      <c r="H316" s="131"/>
      <c r="I316" s="154">
        <f t="shared" ref="I316:I334" si="37">I$38+(I$39-I$38)/($B$39-$B$38)*($B316-$B$38)</f>
        <v>0</v>
      </c>
    </row>
    <row r="317" spans="2:9" x14ac:dyDescent="0.3">
      <c r="B317" s="130">
        <v>9575</v>
      </c>
      <c r="C317" s="151">
        <v>0</v>
      </c>
      <c r="D317" s="131"/>
      <c r="E317" s="150">
        <f t="shared" si="36"/>
        <v>0</v>
      </c>
      <c r="F317" s="131"/>
      <c r="G317" s="151">
        <v>0</v>
      </c>
      <c r="H317" s="131"/>
      <c r="I317" s="154">
        <f t="shared" si="37"/>
        <v>0</v>
      </c>
    </row>
    <row r="318" spans="2:9" x14ac:dyDescent="0.3">
      <c r="B318" s="130">
        <v>9600</v>
      </c>
      <c r="C318" s="151">
        <v>0</v>
      </c>
      <c r="D318" s="131"/>
      <c r="E318" s="150">
        <f t="shared" si="36"/>
        <v>0</v>
      </c>
      <c r="F318" s="131"/>
      <c r="G318" s="151">
        <v>0</v>
      </c>
      <c r="H318" s="131"/>
      <c r="I318" s="154">
        <f t="shared" si="37"/>
        <v>0</v>
      </c>
    </row>
    <row r="319" spans="2:9" x14ac:dyDescent="0.3">
      <c r="B319" s="130">
        <v>9625</v>
      </c>
      <c r="C319" s="151">
        <v>0</v>
      </c>
      <c r="D319" s="131"/>
      <c r="E319" s="150">
        <f t="shared" si="36"/>
        <v>0</v>
      </c>
      <c r="F319" s="131"/>
      <c r="G319" s="151">
        <v>0</v>
      </c>
      <c r="H319" s="131"/>
      <c r="I319" s="154">
        <f t="shared" si="37"/>
        <v>0</v>
      </c>
    </row>
    <row r="320" spans="2:9" x14ac:dyDescent="0.3">
      <c r="B320" s="130">
        <v>9650</v>
      </c>
      <c r="C320" s="151">
        <v>0</v>
      </c>
      <c r="D320" s="131"/>
      <c r="E320" s="150">
        <f t="shared" si="36"/>
        <v>0</v>
      </c>
      <c r="F320" s="131"/>
      <c r="G320" s="151">
        <v>0</v>
      </c>
      <c r="H320" s="131"/>
      <c r="I320" s="154">
        <f t="shared" si="37"/>
        <v>0</v>
      </c>
    </row>
    <row r="321" spans="2:9" x14ac:dyDescent="0.3">
      <c r="B321" s="130">
        <v>9675</v>
      </c>
      <c r="C321" s="151">
        <v>0</v>
      </c>
      <c r="D321" s="131"/>
      <c r="E321" s="150">
        <f t="shared" si="36"/>
        <v>0</v>
      </c>
      <c r="F321" s="131"/>
      <c r="G321" s="151">
        <v>0</v>
      </c>
      <c r="H321" s="131"/>
      <c r="I321" s="154">
        <f t="shared" si="37"/>
        <v>0</v>
      </c>
    </row>
    <row r="322" spans="2:9" x14ac:dyDescent="0.3">
      <c r="B322" s="130">
        <v>9700</v>
      </c>
      <c r="C322" s="151">
        <v>0</v>
      </c>
      <c r="D322" s="131"/>
      <c r="E322" s="150">
        <f t="shared" si="36"/>
        <v>0</v>
      </c>
      <c r="F322" s="131"/>
      <c r="G322" s="151">
        <v>0</v>
      </c>
      <c r="H322" s="131"/>
      <c r="I322" s="154">
        <f t="shared" si="37"/>
        <v>0</v>
      </c>
    </row>
    <row r="323" spans="2:9" x14ac:dyDescent="0.3">
      <c r="B323" s="130">
        <v>9725</v>
      </c>
      <c r="C323" s="151">
        <v>0</v>
      </c>
      <c r="D323" s="131"/>
      <c r="E323" s="150">
        <f t="shared" si="36"/>
        <v>0</v>
      </c>
      <c r="F323" s="131"/>
      <c r="G323" s="151">
        <v>0</v>
      </c>
      <c r="H323" s="131"/>
      <c r="I323" s="154">
        <f t="shared" si="37"/>
        <v>0</v>
      </c>
    </row>
    <row r="324" spans="2:9" x14ac:dyDescent="0.3">
      <c r="B324" s="130">
        <v>9750</v>
      </c>
      <c r="C324" s="151">
        <v>0</v>
      </c>
      <c r="D324" s="131"/>
      <c r="E324" s="150">
        <f t="shared" si="36"/>
        <v>0</v>
      </c>
      <c r="F324" s="131"/>
      <c r="G324" s="151">
        <v>0</v>
      </c>
      <c r="H324" s="131"/>
      <c r="I324" s="154">
        <f t="shared" si="37"/>
        <v>0</v>
      </c>
    </row>
    <row r="325" spans="2:9" x14ac:dyDescent="0.3">
      <c r="B325" s="130">
        <v>9775</v>
      </c>
      <c r="C325" s="151">
        <v>0</v>
      </c>
      <c r="D325" s="131"/>
      <c r="E325" s="150">
        <f t="shared" si="36"/>
        <v>0</v>
      </c>
      <c r="F325" s="131"/>
      <c r="G325" s="151">
        <v>0</v>
      </c>
      <c r="H325" s="131"/>
      <c r="I325" s="154">
        <f t="shared" si="37"/>
        <v>0</v>
      </c>
    </row>
    <row r="326" spans="2:9" x14ac:dyDescent="0.3">
      <c r="B326" s="130">
        <v>9800</v>
      </c>
      <c r="C326" s="151">
        <v>0</v>
      </c>
      <c r="D326" s="131"/>
      <c r="E326" s="150">
        <f t="shared" si="36"/>
        <v>0</v>
      </c>
      <c r="F326" s="131"/>
      <c r="G326" s="151">
        <v>0</v>
      </c>
      <c r="H326" s="131"/>
      <c r="I326" s="154">
        <f t="shared" si="37"/>
        <v>0</v>
      </c>
    </row>
    <row r="327" spans="2:9" x14ac:dyDescent="0.3">
      <c r="B327" s="130">
        <v>9825</v>
      </c>
      <c r="C327" s="151">
        <v>0</v>
      </c>
      <c r="D327" s="131"/>
      <c r="E327" s="150">
        <f t="shared" si="36"/>
        <v>0</v>
      </c>
      <c r="F327" s="131"/>
      <c r="G327" s="151">
        <v>0</v>
      </c>
      <c r="H327" s="131"/>
      <c r="I327" s="154">
        <f t="shared" si="37"/>
        <v>0</v>
      </c>
    </row>
    <row r="328" spans="2:9" x14ac:dyDescent="0.3">
      <c r="B328" s="130">
        <v>9850</v>
      </c>
      <c r="C328" s="151">
        <v>0</v>
      </c>
      <c r="D328" s="131"/>
      <c r="E328" s="150">
        <f t="shared" si="36"/>
        <v>0</v>
      </c>
      <c r="F328" s="131"/>
      <c r="G328" s="151">
        <v>0</v>
      </c>
      <c r="H328" s="131"/>
      <c r="I328" s="154">
        <f t="shared" si="37"/>
        <v>0</v>
      </c>
    </row>
    <row r="329" spans="2:9" x14ac:dyDescent="0.3">
      <c r="B329" s="130">
        <v>9875</v>
      </c>
      <c r="C329" s="151">
        <v>0</v>
      </c>
      <c r="D329" s="131"/>
      <c r="E329" s="150">
        <f t="shared" si="36"/>
        <v>0</v>
      </c>
      <c r="F329" s="131"/>
      <c r="G329" s="151">
        <v>0</v>
      </c>
      <c r="H329" s="131"/>
      <c r="I329" s="154">
        <f t="shared" si="37"/>
        <v>0</v>
      </c>
    </row>
    <row r="330" spans="2:9" x14ac:dyDescent="0.3">
      <c r="B330" s="130">
        <v>9900</v>
      </c>
      <c r="C330" s="151">
        <v>0</v>
      </c>
      <c r="D330" s="131"/>
      <c r="E330" s="150">
        <f t="shared" si="36"/>
        <v>0</v>
      </c>
      <c r="F330" s="131"/>
      <c r="G330" s="151">
        <v>0</v>
      </c>
      <c r="H330" s="131"/>
      <c r="I330" s="154">
        <f t="shared" si="37"/>
        <v>0</v>
      </c>
    </row>
    <row r="331" spans="2:9" x14ac:dyDescent="0.3">
      <c r="B331" s="130">
        <v>9925</v>
      </c>
      <c r="C331" s="151">
        <v>0</v>
      </c>
      <c r="D331" s="131"/>
      <c r="E331" s="150">
        <f t="shared" si="36"/>
        <v>0</v>
      </c>
      <c r="F331" s="131"/>
      <c r="G331" s="151">
        <v>0</v>
      </c>
      <c r="H331" s="131"/>
      <c r="I331" s="154">
        <f t="shared" si="37"/>
        <v>0</v>
      </c>
    </row>
    <row r="332" spans="2:9" x14ac:dyDescent="0.3">
      <c r="B332" s="130">
        <v>9950</v>
      </c>
      <c r="C332" s="151">
        <v>0</v>
      </c>
      <c r="D332" s="131"/>
      <c r="E332" s="150">
        <f t="shared" si="36"/>
        <v>0</v>
      </c>
      <c r="F332" s="131"/>
      <c r="G332" s="151">
        <v>0</v>
      </c>
      <c r="H332" s="131"/>
      <c r="I332" s="154">
        <f t="shared" si="37"/>
        <v>0</v>
      </c>
    </row>
    <row r="333" spans="2:9" x14ac:dyDescent="0.3">
      <c r="B333" s="130">
        <v>9975</v>
      </c>
      <c r="C333" s="151">
        <v>0</v>
      </c>
      <c r="D333" s="131"/>
      <c r="E333" s="150">
        <f t="shared" si="36"/>
        <v>0</v>
      </c>
      <c r="F333" s="131"/>
      <c r="G333" s="151">
        <v>0</v>
      </c>
      <c r="H333" s="131"/>
      <c r="I333" s="154">
        <f t="shared" si="37"/>
        <v>0</v>
      </c>
    </row>
    <row r="334" spans="2:9" x14ac:dyDescent="0.3">
      <c r="B334" s="130">
        <v>10000</v>
      </c>
      <c r="C334" s="151">
        <v>0</v>
      </c>
      <c r="D334" s="131"/>
      <c r="E334" s="150">
        <f t="shared" si="36"/>
        <v>0</v>
      </c>
      <c r="F334" s="131"/>
      <c r="G334" s="151">
        <v>0</v>
      </c>
      <c r="H334" s="131"/>
      <c r="I334" s="154">
        <f t="shared" si="37"/>
        <v>0</v>
      </c>
    </row>
    <row r="335" spans="2:9" x14ac:dyDescent="0.3">
      <c r="B335" s="130">
        <v>10025</v>
      </c>
      <c r="C335" s="151">
        <v>0</v>
      </c>
      <c r="D335" s="131"/>
      <c r="E335" s="150">
        <f>E$39+(E$40-E$39)/($B$40-$B$39)*($B335-$B$39)</f>
        <v>0</v>
      </c>
      <c r="F335" s="131"/>
      <c r="G335" s="151">
        <v>0</v>
      </c>
      <c r="H335" s="131"/>
      <c r="I335" s="154">
        <f>I$39+(I$40-I$39)/($B$40-$B$39)*($B335-$B$39)</f>
        <v>0</v>
      </c>
    </row>
    <row r="336" spans="2:9" x14ac:dyDescent="0.3">
      <c r="B336" s="130">
        <v>10050</v>
      </c>
      <c r="C336" s="151">
        <v>0</v>
      </c>
      <c r="D336" s="131"/>
      <c r="E336" s="150">
        <f t="shared" ref="E336:E354" si="38">E$39+(E$40-E$39)/($B$40-$B$39)*($B336-$B$39)</f>
        <v>0</v>
      </c>
      <c r="F336" s="131"/>
      <c r="G336" s="151">
        <v>0</v>
      </c>
      <c r="H336" s="131"/>
      <c r="I336" s="154">
        <f t="shared" ref="I336:I354" si="39">I$39+(I$40-I$39)/($B$40-$B$39)*($B336-$B$39)</f>
        <v>0</v>
      </c>
    </row>
    <row r="337" spans="2:9" x14ac:dyDescent="0.3">
      <c r="B337" s="130">
        <v>10075</v>
      </c>
      <c r="C337" s="151">
        <v>0</v>
      </c>
      <c r="D337" s="131"/>
      <c r="E337" s="150">
        <f t="shared" si="38"/>
        <v>0</v>
      </c>
      <c r="F337" s="131"/>
      <c r="G337" s="151">
        <v>0</v>
      </c>
      <c r="H337" s="131"/>
      <c r="I337" s="154">
        <f t="shared" si="39"/>
        <v>0</v>
      </c>
    </row>
    <row r="338" spans="2:9" x14ac:dyDescent="0.3">
      <c r="B338" s="130">
        <v>10100</v>
      </c>
      <c r="C338" s="151">
        <v>0</v>
      </c>
      <c r="D338" s="131"/>
      <c r="E338" s="150">
        <f t="shared" si="38"/>
        <v>0</v>
      </c>
      <c r="F338" s="131"/>
      <c r="G338" s="151">
        <v>0</v>
      </c>
      <c r="H338" s="131"/>
      <c r="I338" s="154">
        <f t="shared" si="39"/>
        <v>0</v>
      </c>
    </row>
    <row r="339" spans="2:9" x14ac:dyDescent="0.3">
      <c r="B339" s="130">
        <v>10125</v>
      </c>
      <c r="C339" s="151">
        <v>0</v>
      </c>
      <c r="D339" s="131"/>
      <c r="E339" s="150">
        <f t="shared" si="38"/>
        <v>0</v>
      </c>
      <c r="F339" s="131"/>
      <c r="G339" s="151">
        <v>0</v>
      </c>
      <c r="H339" s="131"/>
      <c r="I339" s="154">
        <f t="shared" si="39"/>
        <v>0</v>
      </c>
    </row>
    <row r="340" spans="2:9" x14ac:dyDescent="0.3">
      <c r="B340" s="130">
        <v>10150</v>
      </c>
      <c r="C340" s="151">
        <v>0</v>
      </c>
      <c r="D340" s="131"/>
      <c r="E340" s="150">
        <f t="shared" si="38"/>
        <v>0</v>
      </c>
      <c r="F340" s="131"/>
      <c r="G340" s="151">
        <v>0</v>
      </c>
      <c r="H340" s="131"/>
      <c r="I340" s="154">
        <f t="shared" si="39"/>
        <v>0</v>
      </c>
    </row>
    <row r="341" spans="2:9" x14ac:dyDescent="0.3">
      <c r="B341" s="130">
        <v>10175</v>
      </c>
      <c r="C341" s="151">
        <v>0</v>
      </c>
      <c r="D341" s="131"/>
      <c r="E341" s="150">
        <f t="shared" si="38"/>
        <v>0</v>
      </c>
      <c r="F341" s="131"/>
      <c r="G341" s="151">
        <v>0</v>
      </c>
      <c r="H341" s="131"/>
      <c r="I341" s="154">
        <f t="shared" si="39"/>
        <v>0</v>
      </c>
    </row>
    <row r="342" spans="2:9" x14ac:dyDescent="0.3">
      <c r="B342" s="130">
        <v>10200</v>
      </c>
      <c r="C342" s="151">
        <v>0</v>
      </c>
      <c r="D342" s="131"/>
      <c r="E342" s="150">
        <f t="shared" si="38"/>
        <v>0</v>
      </c>
      <c r="F342" s="131"/>
      <c r="G342" s="151">
        <v>0</v>
      </c>
      <c r="H342" s="131"/>
      <c r="I342" s="154">
        <f t="shared" si="39"/>
        <v>0</v>
      </c>
    </row>
    <row r="343" spans="2:9" x14ac:dyDescent="0.3">
      <c r="B343" s="130">
        <v>10225</v>
      </c>
      <c r="C343" s="151">
        <v>0</v>
      </c>
      <c r="D343" s="131"/>
      <c r="E343" s="150">
        <f t="shared" si="38"/>
        <v>0</v>
      </c>
      <c r="F343" s="131"/>
      <c r="G343" s="151">
        <v>0</v>
      </c>
      <c r="H343" s="131"/>
      <c r="I343" s="154">
        <f t="shared" si="39"/>
        <v>0</v>
      </c>
    </row>
    <row r="344" spans="2:9" x14ac:dyDescent="0.3">
      <c r="B344" s="130">
        <v>10250</v>
      </c>
      <c r="C344" s="151">
        <v>0</v>
      </c>
      <c r="D344" s="131"/>
      <c r="E344" s="150">
        <f t="shared" si="38"/>
        <v>0</v>
      </c>
      <c r="F344" s="131"/>
      <c r="G344" s="151">
        <v>0</v>
      </c>
      <c r="H344" s="131"/>
      <c r="I344" s="154">
        <f t="shared" si="39"/>
        <v>0</v>
      </c>
    </row>
    <row r="345" spans="2:9" x14ac:dyDescent="0.3">
      <c r="B345" s="130">
        <v>10275</v>
      </c>
      <c r="C345" s="151">
        <v>0</v>
      </c>
      <c r="D345" s="131"/>
      <c r="E345" s="150">
        <f t="shared" si="38"/>
        <v>0</v>
      </c>
      <c r="F345" s="131"/>
      <c r="G345" s="151">
        <v>0</v>
      </c>
      <c r="H345" s="131"/>
      <c r="I345" s="154">
        <f t="shared" si="39"/>
        <v>0</v>
      </c>
    </row>
    <row r="346" spans="2:9" x14ac:dyDescent="0.3">
      <c r="B346" s="130">
        <v>10300</v>
      </c>
      <c r="C346" s="151">
        <v>0</v>
      </c>
      <c r="D346" s="131"/>
      <c r="E346" s="150">
        <f t="shared" si="38"/>
        <v>0</v>
      </c>
      <c r="F346" s="131"/>
      <c r="G346" s="151">
        <v>0</v>
      </c>
      <c r="H346" s="131"/>
      <c r="I346" s="154">
        <f t="shared" si="39"/>
        <v>0</v>
      </c>
    </row>
    <row r="347" spans="2:9" x14ac:dyDescent="0.3">
      <c r="B347" s="130">
        <v>10325</v>
      </c>
      <c r="C347" s="151">
        <v>0</v>
      </c>
      <c r="D347" s="131"/>
      <c r="E347" s="150">
        <f t="shared" si="38"/>
        <v>0</v>
      </c>
      <c r="F347" s="131"/>
      <c r="G347" s="151">
        <v>0</v>
      </c>
      <c r="H347" s="131"/>
      <c r="I347" s="154">
        <f t="shared" si="39"/>
        <v>0</v>
      </c>
    </row>
    <row r="348" spans="2:9" x14ac:dyDescent="0.3">
      <c r="B348" s="130">
        <v>10350</v>
      </c>
      <c r="C348" s="151">
        <v>0</v>
      </c>
      <c r="D348" s="131"/>
      <c r="E348" s="150">
        <f t="shared" si="38"/>
        <v>0</v>
      </c>
      <c r="F348" s="131"/>
      <c r="G348" s="151">
        <v>0</v>
      </c>
      <c r="H348" s="131"/>
      <c r="I348" s="154">
        <f t="shared" si="39"/>
        <v>0</v>
      </c>
    </row>
    <row r="349" spans="2:9" x14ac:dyDescent="0.3">
      <c r="B349" s="130">
        <v>10375</v>
      </c>
      <c r="C349" s="151">
        <v>0</v>
      </c>
      <c r="D349" s="131"/>
      <c r="E349" s="150">
        <f t="shared" si="38"/>
        <v>0</v>
      </c>
      <c r="F349" s="131"/>
      <c r="G349" s="151">
        <v>0</v>
      </c>
      <c r="H349" s="131"/>
      <c r="I349" s="154">
        <f t="shared" si="39"/>
        <v>0</v>
      </c>
    </row>
    <row r="350" spans="2:9" x14ac:dyDescent="0.3">
      <c r="B350" s="130">
        <v>10400</v>
      </c>
      <c r="C350" s="151">
        <v>0</v>
      </c>
      <c r="D350" s="131"/>
      <c r="E350" s="150">
        <f t="shared" si="38"/>
        <v>0</v>
      </c>
      <c r="F350" s="131"/>
      <c r="G350" s="151">
        <v>0</v>
      </c>
      <c r="H350" s="131"/>
      <c r="I350" s="154">
        <f t="shared" si="39"/>
        <v>0</v>
      </c>
    </row>
    <row r="351" spans="2:9" x14ac:dyDescent="0.3">
      <c r="B351" s="130">
        <v>10425</v>
      </c>
      <c r="C351" s="151">
        <v>0</v>
      </c>
      <c r="D351" s="131"/>
      <c r="E351" s="150">
        <f t="shared" si="38"/>
        <v>0</v>
      </c>
      <c r="F351" s="131"/>
      <c r="G351" s="151">
        <v>0</v>
      </c>
      <c r="H351" s="131"/>
      <c r="I351" s="154">
        <f t="shared" si="39"/>
        <v>0</v>
      </c>
    </row>
    <row r="352" spans="2:9" x14ac:dyDescent="0.3">
      <c r="B352" s="130">
        <v>10450</v>
      </c>
      <c r="C352" s="151">
        <v>0</v>
      </c>
      <c r="D352" s="131"/>
      <c r="E352" s="150">
        <f t="shared" si="38"/>
        <v>0</v>
      </c>
      <c r="F352" s="131"/>
      <c r="G352" s="151">
        <v>0</v>
      </c>
      <c r="H352" s="131"/>
      <c r="I352" s="154">
        <f t="shared" si="39"/>
        <v>0</v>
      </c>
    </row>
    <row r="353" spans="2:9" x14ac:dyDescent="0.3">
      <c r="B353" s="130">
        <v>10475</v>
      </c>
      <c r="C353" s="151">
        <v>0</v>
      </c>
      <c r="D353" s="131"/>
      <c r="E353" s="150">
        <f t="shared" si="38"/>
        <v>0</v>
      </c>
      <c r="F353" s="131"/>
      <c r="G353" s="151">
        <v>0</v>
      </c>
      <c r="H353" s="131"/>
      <c r="I353" s="154">
        <f t="shared" si="39"/>
        <v>0</v>
      </c>
    </row>
    <row r="354" spans="2:9" x14ac:dyDescent="0.3">
      <c r="B354" s="130">
        <v>10500</v>
      </c>
      <c r="C354" s="151">
        <v>0</v>
      </c>
      <c r="D354" s="131"/>
      <c r="E354" s="150">
        <f t="shared" si="38"/>
        <v>0</v>
      </c>
      <c r="F354" s="131"/>
      <c r="G354" s="151">
        <v>0</v>
      </c>
      <c r="H354" s="131"/>
      <c r="I354" s="154">
        <f t="shared" si="39"/>
        <v>0</v>
      </c>
    </row>
    <row r="355" spans="2:9" x14ac:dyDescent="0.3">
      <c r="B355" s="130">
        <v>10525</v>
      </c>
      <c r="C355" s="151">
        <v>0</v>
      </c>
      <c r="D355" s="131"/>
      <c r="E355" s="150">
        <f>E$40+(E$41-E$40)/($B$41-$B$40)*($B355-$B$40)</f>
        <v>0</v>
      </c>
      <c r="F355" s="131"/>
      <c r="G355" s="151">
        <v>0</v>
      </c>
      <c r="H355" s="131"/>
      <c r="I355" s="154">
        <f>I$40+(I$41-I$40)/($B$41-$B$40)*($B355-$B$40)</f>
        <v>0</v>
      </c>
    </row>
    <row r="356" spans="2:9" x14ac:dyDescent="0.3">
      <c r="B356" s="130">
        <v>10550</v>
      </c>
      <c r="C356" s="151">
        <v>0</v>
      </c>
      <c r="D356" s="131"/>
      <c r="E356" s="150">
        <f t="shared" ref="E356:E374" si="40">E$40+(E$41-E$40)/($B$41-$B$40)*($B356-$B$40)</f>
        <v>0</v>
      </c>
      <c r="F356" s="131"/>
      <c r="G356" s="151">
        <v>0</v>
      </c>
      <c r="H356" s="131"/>
      <c r="I356" s="154">
        <f t="shared" ref="I356:I374" si="41">I$40+(I$41-I$40)/($B$41-$B$40)*($B356-$B$40)</f>
        <v>0</v>
      </c>
    </row>
    <row r="357" spans="2:9" x14ac:dyDescent="0.3">
      <c r="B357" s="130">
        <v>10575</v>
      </c>
      <c r="C357" s="151">
        <v>0</v>
      </c>
      <c r="D357" s="131"/>
      <c r="E357" s="150">
        <f t="shared" si="40"/>
        <v>0</v>
      </c>
      <c r="F357" s="131"/>
      <c r="G357" s="151">
        <v>0</v>
      </c>
      <c r="H357" s="131"/>
      <c r="I357" s="154">
        <f t="shared" si="41"/>
        <v>0</v>
      </c>
    </row>
    <row r="358" spans="2:9" x14ac:dyDescent="0.3">
      <c r="B358" s="130">
        <v>10600</v>
      </c>
      <c r="C358" s="151">
        <v>0</v>
      </c>
      <c r="D358" s="131"/>
      <c r="E358" s="150">
        <f t="shared" si="40"/>
        <v>0</v>
      </c>
      <c r="F358" s="131"/>
      <c r="G358" s="151">
        <v>0</v>
      </c>
      <c r="H358" s="131"/>
      <c r="I358" s="154">
        <f t="shared" si="41"/>
        <v>0</v>
      </c>
    </row>
    <row r="359" spans="2:9" x14ac:dyDescent="0.3">
      <c r="B359" s="130">
        <v>10625</v>
      </c>
      <c r="C359" s="151">
        <v>0</v>
      </c>
      <c r="D359" s="131"/>
      <c r="E359" s="150">
        <f t="shared" si="40"/>
        <v>0</v>
      </c>
      <c r="F359" s="131"/>
      <c r="G359" s="151">
        <v>0</v>
      </c>
      <c r="H359" s="131"/>
      <c r="I359" s="154">
        <f t="shared" si="41"/>
        <v>0</v>
      </c>
    </row>
    <row r="360" spans="2:9" x14ac:dyDescent="0.3">
      <c r="B360" s="130">
        <v>10650</v>
      </c>
      <c r="C360" s="151">
        <v>0</v>
      </c>
      <c r="D360" s="131"/>
      <c r="E360" s="150">
        <f t="shared" si="40"/>
        <v>0</v>
      </c>
      <c r="F360" s="131"/>
      <c r="G360" s="151">
        <v>0</v>
      </c>
      <c r="H360" s="131"/>
      <c r="I360" s="154">
        <f t="shared" si="41"/>
        <v>0</v>
      </c>
    </row>
    <row r="361" spans="2:9" x14ac:dyDescent="0.3">
      <c r="B361" s="130">
        <v>10675</v>
      </c>
      <c r="C361" s="151">
        <v>0</v>
      </c>
      <c r="D361" s="131"/>
      <c r="E361" s="150">
        <f t="shared" si="40"/>
        <v>0</v>
      </c>
      <c r="F361" s="131"/>
      <c r="G361" s="151">
        <v>0</v>
      </c>
      <c r="H361" s="131"/>
      <c r="I361" s="154">
        <f t="shared" si="41"/>
        <v>0</v>
      </c>
    </row>
    <row r="362" spans="2:9" x14ac:dyDescent="0.3">
      <c r="B362" s="130">
        <v>10700</v>
      </c>
      <c r="C362" s="151">
        <v>0</v>
      </c>
      <c r="D362" s="131"/>
      <c r="E362" s="150">
        <f t="shared" si="40"/>
        <v>0</v>
      </c>
      <c r="F362" s="131"/>
      <c r="G362" s="151">
        <v>0</v>
      </c>
      <c r="H362" s="131"/>
      <c r="I362" s="154">
        <f t="shared" si="41"/>
        <v>0</v>
      </c>
    </row>
    <row r="363" spans="2:9" x14ac:dyDescent="0.3">
      <c r="B363" s="130">
        <v>10725</v>
      </c>
      <c r="C363" s="151">
        <v>0</v>
      </c>
      <c r="D363" s="131"/>
      <c r="E363" s="150">
        <f t="shared" si="40"/>
        <v>0</v>
      </c>
      <c r="F363" s="131"/>
      <c r="G363" s="151">
        <v>0</v>
      </c>
      <c r="H363" s="131"/>
      <c r="I363" s="154">
        <f t="shared" si="41"/>
        <v>0</v>
      </c>
    </row>
    <row r="364" spans="2:9" x14ac:dyDescent="0.3">
      <c r="B364" s="130">
        <v>10750</v>
      </c>
      <c r="C364" s="151">
        <v>0</v>
      </c>
      <c r="D364" s="131"/>
      <c r="E364" s="150">
        <f t="shared" si="40"/>
        <v>0</v>
      </c>
      <c r="F364" s="131"/>
      <c r="G364" s="151">
        <v>0</v>
      </c>
      <c r="H364" s="131"/>
      <c r="I364" s="154">
        <f t="shared" si="41"/>
        <v>0</v>
      </c>
    </row>
    <row r="365" spans="2:9" x14ac:dyDescent="0.3">
      <c r="B365" s="130">
        <v>10775</v>
      </c>
      <c r="C365" s="151">
        <v>0</v>
      </c>
      <c r="D365" s="131"/>
      <c r="E365" s="150">
        <f t="shared" si="40"/>
        <v>0</v>
      </c>
      <c r="F365" s="131"/>
      <c r="G365" s="151">
        <v>0</v>
      </c>
      <c r="H365" s="131"/>
      <c r="I365" s="154">
        <f t="shared" si="41"/>
        <v>0</v>
      </c>
    </row>
    <row r="366" spans="2:9" x14ac:dyDescent="0.3">
      <c r="B366" s="130">
        <v>10800</v>
      </c>
      <c r="C366" s="151">
        <v>0</v>
      </c>
      <c r="D366" s="131"/>
      <c r="E366" s="150">
        <f t="shared" si="40"/>
        <v>0</v>
      </c>
      <c r="F366" s="131"/>
      <c r="G366" s="151">
        <v>0</v>
      </c>
      <c r="H366" s="131"/>
      <c r="I366" s="154">
        <f t="shared" si="41"/>
        <v>0</v>
      </c>
    </row>
    <row r="367" spans="2:9" x14ac:dyDescent="0.3">
      <c r="B367" s="130">
        <v>10825</v>
      </c>
      <c r="C367" s="151">
        <v>0</v>
      </c>
      <c r="D367" s="131"/>
      <c r="E367" s="150">
        <f t="shared" si="40"/>
        <v>0</v>
      </c>
      <c r="F367" s="131"/>
      <c r="G367" s="151">
        <v>0</v>
      </c>
      <c r="H367" s="131"/>
      <c r="I367" s="154">
        <f t="shared" si="41"/>
        <v>0</v>
      </c>
    </row>
    <row r="368" spans="2:9" x14ac:dyDescent="0.3">
      <c r="B368" s="130">
        <v>10850</v>
      </c>
      <c r="C368" s="151">
        <v>0</v>
      </c>
      <c r="D368" s="131"/>
      <c r="E368" s="150">
        <f t="shared" si="40"/>
        <v>0</v>
      </c>
      <c r="F368" s="131"/>
      <c r="G368" s="151">
        <v>0</v>
      </c>
      <c r="H368" s="131"/>
      <c r="I368" s="154">
        <f t="shared" si="41"/>
        <v>0</v>
      </c>
    </row>
    <row r="369" spans="2:9" x14ac:dyDescent="0.3">
      <c r="B369" s="130">
        <v>10875</v>
      </c>
      <c r="C369" s="151">
        <v>0</v>
      </c>
      <c r="D369" s="131"/>
      <c r="E369" s="150">
        <f t="shared" si="40"/>
        <v>0</v>
      </c>
      <c r="F369" s="131"/>
      <c r="G369" s="151">
        <v>0</v>
      </c>
      <c r="H369" s="131"/>
      <c r="I369" s="154">
        <f t="shared" si="41"/>
        <v>0</v>
      </c>
    </row>
    <row r="370" spans="2:9" x14ac:dyDescent="0.3">
      <c r="B370" s="130">
        <v>10900</v>
      </c>
      <c r="C370" s="151">
        <v>0</v>
      </c>
      <c r="D370" s="131"/>
      <c r="E370" s="150">
        <f t="shared" si="40"/>
        <v>0</v>
      </c>
      <c r="F370" s="131"/>
      <c r="G370" s="151">
        <v>0</v>
      </c>
      <c r="H370" s="131"/>
      <c r="I370" s="154">
        <f t="shared" si="41"/>
        <v>0</v>
      </c>
    </row>
    <row r="371" spans="2:9" x14ac:dyDescent="0.3">
      <c r="B371" s="130">
        <v>10925</v>
      </c>
      <c r="C371" s="151">
        <v>0</v>
      </c>
      <c r="D371" s="131"/>
      <c r="E371" s="150">
        <f t="shared" si="40"/>
        <v>0</v>
      </c>
      <c r="F371" s="131"/>
      <c r="G371" s="151">
        <v>0</v>
      </c>
      <c r="H371" s="131"/>
      <c r="I371" s="154">
        <f t="shared" si="41"/>
        <v>0</v>
      </c>
    </row>
    <row r="372" spans="2:9" x14ac:dyDescent="0.3">
      <c r="B372" s="130">
        <v>10950</v>
      </c>
      <c r="C372" s="151">
        <v>0</v>
      </c>
      <c r="D372" s="131"/>
      <c r="E372" s="150">
        <f t="shared" si="40"/>
        <v>0</v>
      </c>
      <c r="F372" s="131"/>
      <c r="G372" s="151">
        <v>0</v>
      </c>
      <c r="H372" s="131"/>
      <c r="I372" s="154">
        <f t="shared" si="41"/>
        <v>0</v>
      </c>
    </row>
    <row r="373" spans="2:9" x14ac:dyDescent="0.3">
      <c r="B373" s="130">
        <v>10975</v>
      </c>
      <c r="C373" s="151">
        <v>0</v>
      </c>
      <c r="D373" s="131"/>
      <c r="E373" s="150">
        <f t="shared" si="40"/>
        <v>0</v>
      </c>
      <c r="F373" s="131"/>
      <c r="G373" s="151">
        <v>0</v>
      </c>
      <c r="H373" s="131"/>
      <c r="I373" s="154">
        <f t="shared" si="41"/>
        <v>0</v>
      </c>
    </row>
    <row r="374" spans="2:9" x14ac:dyDescent="0.3">
      <c r="B374" s="130">
        <v>11000</v>
      </c>
      <c r="C374" s="151">
        <v>0</v>
      </c>
      <c r="D374" s="131"/>
      <c r="E374" s="150">
        <f t="shared" si="40"/>
        <v>0</v>
      </c>
      <c r="F374" s="131"/>
      <c r="G374" s="151">
        <v>0</v>
      </c>
      <c r="H374" s="131"/>
      <c r="I374" s="154">
        <f t="shared" si="41"/>
        <v>0</v>
      </c>
    </row>
    <row r="375" spans="2:9" x14ac:dyDescent="0.3">
      <c r="B375" s="130">
        <v>11025</v>
      </c>
      <c r="C375" s="151">
        <v>0</v>
      </c>
      <c r="D375" s="131"/>
      <c r="E375" s="150">
        <f>E$41+(E$42-E$41)/($B$42-$B$41)*($B375-$B$41)</f>
        <v>0</v>
      </c>
      <c r="F375" s="131"/>
      <c r="G375" s="151">
        <v>0</v>
      </c>
      <c r="H375" s="131"/>
      <c r="I375" s="154">
        <f>I$41+(I$42-I$41)/($B$42-$B$41)*($B375-$B$41)</f>
        <v>0</v>
      </c>
    </row>
    <row r="376" spans="2:9" x14ac:dyDescent="0.3">
      <c r="B376" s="130">
        <v>11050</v>
      </c>
      <c r="C376" s="151">
        <v>0</v>
      </c>
      <c r="D376" s="131"/>
      <c r="E376" s="150">
        <f t="shared" ref="E376:E394" si="42">E$41+(E$42-E$41)/($B$42-$B$41)*($B376-$B$41)</f>
        <v>0</v>
      </c>
      <c r="F376" s="131"/>
      <c r="G376" s="151">
        <v>0</v>
      </c>
      <c r="H376" s="131"/>
      <c r="I376" s="154">
        <f t="shared" ref="I376:I394" si="43">I$41+(I$42-I$41)/($B$42-$B$41)*($B376-$B$41)</f>
        <v>0</v>
      </c>
    </row>
    <row r="377" spans="2:9" x14ac:dyDescent="0.3">
      <c r="B377" s="130">
        <v>11075</v>
      </c>
      <c r="C377" s="151">
        <v>0</v>
      </c>
      <c r="D377" s="131"/>
      <c r="E377" s="150">
        <f t="shared" si="42"/>
        <v>0</v>
      </c>
      <c r="F377" s="131"/>
      <c r="G377" s="151">
        <v>0</v>
      </c>
      <c r="H377" s="131"/>
      <c r="I377" s="154">
        <f t="shared" si="43"/>
        <v>0</v>
      </c>
    </row>
    <row r="378" spans="2:9" x14ac:dyDescent="0.3">
      <c r="B378" s="130">
        <v>11100</v>
      </c>
      <c r="C378" s="151">
        <v>0</v>
      </c>
      <c r="D378" s="131"/>
      <c r="E378" s="150">
        <f t="shared" si="42"/>
        <v>0</v>
      </c>
      <c r="F378" s="131"/>
      <c r="G378" s="151">
        <v>0</v>
      </c>
      <c r="H378" s="131"/>
      <c r="I378" s="154">
        <f t="shared" si="43"/>
        <v>0</v>
      </c>
    </row>
    <row r="379" spans="2:9" x14ac:dyDescent="0.3">
      <c r="B379" s="130">
        <v>11125</v>
      </c>
      <c r="C379" s="151">
        <v>0</v>
      </c>
      <c r="D379" s="131"/>
      <c r="E379" s="150">
        <f t="shared" si="42"/>
        <v>0</v>
      </c>
      <c r="F379" s="131"/>
      <c r="G379" s="151">
        <v>0</v>
      </c>
      <c r="H379" s="131"/>
      <c r="I379" s="154">
        <f t="shared" si="43"/>
        <v>0</v>
      </c>
    </row>
    <row r="380" spans="2:9" x14ac:dyDescent="0.3">
      <c r="B380" s="130">
        <v>11150</v>
      </c>
      <c r="C380" s="151">
        <v>0</v>
      </c>
      <c r="D380" s="131"/>
      <c r="E380" s="150">
        <f t="shared" si="42"/>
        <v>0</v>
      </c>
      <c r="F380" s="131"/>
      <c r="G380" s="151">
        <v>0</v>
      </c>
      <c r="H380" s="131"/>
      <c r="I380" s="154">
        <f t="shared" si="43"/>
        <v>0</v>
      </c>
    </row>
    <row r="381" spans="2:9" x14ac:dyDescent="0.3">
      <c r="B381" s="130">
        <v>11175</v>
      </c>
      <c r="C381" s="151">
        <v>0</v>
      </c>
      <c r="D381" s="131"/>
      <c r="E381" s="150">
        <f t="shared" si="42"/>
        <v>0</v>
      </c>
      <c r="F381" s="131"/>
      <c r="G381" s="151">
        <v>0</v>
      </c>
      <c r="H381" s="131"/>
      <c r="I381" s="154">
        <f t="shared" si="43"/>
        <v>0</v>
      </c>
    </row>
    <row r="382" spans="2:9" x14ac:dyDescent="0.3">
      <c r="B382" s="130">
        <v>11200</v>
      </c>
      <c r="C382" s="151">
        <v>0</v>
      </c>
      <c r="D382" s="131"/>
      <c r="E382" s="150">
        <f t="shared" si="42"/>
        <v>0</v>
      </c>
      <c r="F382" s="131"/>
      <c r="G382" s="151">
        <v>0</v>
      </c>
      <c r="H382" s="131"/>
      <c r="I382" s="154">
        <f t="shared" si="43"/>
        <v>0</v>
      </c>
    </row>
    <row r="383" spans="2:9" x14ac:dyDescent="0.3">
      <c r="B383" s="130">
        <v>11225</v>
      </c>
      <c r="C383" s="151">
        <v>0</v>
      </c>
      <c r="D383" s="131"/>
      <c r="E383" s="150">
        <f t="shared" si="42"/>
        <v>0</v>
      </c>
      <c r="F383" s="131"/>
      <c r="G383" s="151">
        <v>0</v>
      </c>
      <c r="H383" s="131"/>
      <c r="I383" s="154">
        <f t="shared" si="43"/>
        <v>0</v>
      </c>
    </row>
    <row r="384" spans="2:9" x14ac:dyDescent="0.3">
      <c r="B384" s="130">
        <v>11250</v>
      </c>
      <c r="C384" s="151">
        <v>0</v>
      </c>
      <c r="D384" s="131"/>
      <c r="E384" s="150">
        <f t="shared" si="42"/>
        <v>0</v>
      </c>
      <c r="F384" s="131"/>
      <c r="G384" s="151">
        <v>0</v>
      </c>
      <c r="H384" s="131"/>
      <c r="I384" s="154">
        <f t="shared" si="43"/>
        <v>0</v>
      </c>
    </row>
    <row r="385" spans="2:9" x14ac:dyDescent="0.3">
      <c r="B385" s="130">
        <v>11275</v>
      </c>
      <c r="C385" s="151">
        <v>0</v>
      </c>
      <c r="D385" s="131"/>
      <c r="E385" s="150">
        <f t="shared" si="42"/>
        <v>0</v>
      </c>
      <c r="F385" s="131"/>
      <c r="G385" s="151">
        <v>0</v>
      </c>
      <c r="H385" s="131"/>
      <c r="I385" s="154">
        <f t="shared" si="43"/>
        <v>0</v>
      </c>
    </row>
    <row r="386" spans="2:9" x14ac:dyDescent="0.3">
      <c r="B386" s="130">
        <v>11300</v>
      </c>
      <c r="C386" s="151">
        <v>0</v>
      </c>
      <c r="D386" s="131"/>
      <c r="E386" s="150">
        <f t="shared" si="42"/>
        <v>0</v>
      </c>
      <c r="F386" s="131"/>
      <c r="G386" s="151">
        <v>0</v>
      </c>
      <c r="H386" s="131"/>
      <c r="I386" s="154">
        <f t="shared" si="43"/>
        <v>0</v>
      </c>
    </row>
    <row r="387" spans="2:9" x14ac:dyDescent="0.3">
      <c r="B387" s="130">
        <v>11325</v>
      </c>
      <c r="C387" s="151">
        <v>0</v>
      </c>
      <c r="D387" s="131"/>
      <c r="E387" s="150">
        <f t="shared" si="42"/>
        <v>0</v>
      </c>
      <c r="F387" s="131"/>
      <c r="G387" s="151">
        <v>0</v>
      </c>
      <c r="H387" s="131"/>
      <c r="I387" s="154">
        <f t="shared" si="43"/>
        <v>0</v>
      </c>
    </row>
    <row r="388" spans="2:9" x14ac:dyDescent="0.3">
      <c r="B388" s="130">
        <v>11350</v>
      </c>
      <c r="C388" s="151">
        <v>0</v>
      </c>
      <c r="D388" s="131"/>
      <c r="E388" s="150">
        <f t="shared" si="42"/>
        <v>0</v>
      </c>
      <c r="F388" s="131"/>
      <c r="G388" s="151">
        <v>0</v>
      </c>
      <c r="H388" s="131"/>
      <c r="I388" s="154">
        <f t="shared" si="43"/>
        <v>0</v>
      </c>
    </row>
    <row r="389" spans="2:9" x14ac:dyDescent="0.3">
      <c r="B389" s="130">
        <v>11375</v>
      </c>
      <c r="C389" s="151">
        <v>0</v>
      </c>
      <c r="D389" s="131"/>
      <c r="E389" s="150">
        <f t="shared" si="42"/>
        <v>0</v>
      </c>
      <c r="F389" s="131"/>
      <c r="G389" s="151">
        <v>0</v>
      </c>
      <c r="H389" s="131"/>
      <c r="I389" s="154">
        <f t="shared" si="43"/>
        <v>0</v>
      </c>
    </row>
    <row r="390" spans="2:9" x14ac:dyDescent="0.3">
      <c r="B390" s="130">
        <v>11400</v>
      </c>
      <c r="C390" s="151">
        <v>0</v>
      </c>
      <c r="D390" s="131"/>
      <c r="E390" s="150">
        <f t="shared" si="42"/>
        <v>0</v>
      </c>
      <c r="F390" s="131"/>
      <c r="G390" s="151">
        <v>0</v>
      </c>
      <c r="H390" s="131"/>
      <c r="I390" s="154">
        <f t="shared" si="43"/>
        <v>0</v>
      </c>
    </row>
    <row r="391" spans="2:9" x14ac:dyDescent="0.3">
      <c r="B391" s="130">
        <v>11425</v>
      </c>
      <c r="C391" s="151">
        <v>0</v>
      </c>
      <c r="D391" s="131"/>
      <c r="E391" s="150">
        <f t="shared" si="42"/>
        <v>0</v>
      </c>
      <c r="F391" s="131"/>
      <c r="G391" s="151">
        <v>0</v>
      </c>
      <c r="H391" s="131"/>
      <c r="I391" s="154">
        <f t="shared" si="43"/>
        <v>0</v>
      </c>
    </row>
    <row r="392" spans="2:9" x14ac:dyDescent="0.3">
      <c r="B392" s="130">
        <v>11450</v>
      </c>
      <c r="C392" s="151">
        <v>0</v>
      </c>
      <c r="D392" s="131"/>
      <c r="E392" s="150">
        <f t="shared" si="42"/>
        <v>0</v>
      </c>
      <c r="F392" s="131"/>
      <c r="G392" s="151">
        <v>0</v>
      </c>
      <c r="H392" s="131"/>
      <c r="I392" s="154">
        <f t="shared" si="43"/>
        <v>0</v>
      </c>
    </row>
    <row r="393" spans="2:9" x14ac:dyDescent="0.3">
      <c r="B393" s="130">
        <v>11475</v>
      </c>
      <c r="C393" s="151">
        <v>0</v>
      </c>
      <c r="D393" s="131"/>
      <c r="E393" s="150">
        <f t="shared" si="42"/>
        <v>0</v>
      </c>
      <c r="F393" s="131"/>
      <c r="G393" s="151">
        <v>0</v>
      </c>
      <c r="H393" s="131"/>
      <c r="I393" s="154">
        <f t="shared" si="43"/>
        <v>0</v>
      </c>
    </row>
    <row r="394" spans="2:9" x14ac:dyDescent="0.3">
      <c r="B394" s="130">
        <v>11500</v>
      </c>
      <c r="C394" s="151">
        <v>0</v>
      </c>
      <c r="D394" s="131"/>
      <c r="E394" s="150">
        <f t="shared" si="42"/>
        <v>0</v>
      </c>
      <c r="F394" s="131"/>
      <c r="G394" s="151">
        <v>0</v>
      </c>
      <c r="H394" s="131"/>
      <c r="I394" s="154">
        <f t="shared" si="43"/>
        <v>0</v>
      </c>
    </row>
    <row r="395" spans="2:9" x14ac:dyDescent="0.3">
      <c r="B395" s="130">
        <v>11525</v>
      </c>
      <c r="C395" s="151">
        <v>0</v>
      </c>
      <c r="D395" s="131"/>
      <c r="E395" s="150">
        <f t="shared" ref="E395:E414" si="44">E$42+(E$43-E$42)/($B$43-$B$42)*($B395-$B$42)</f>
        <v>0</v>
      </c>
      <c r="F395" s="131"/>
      <c r="G395" s="151">
        <v>0</v>
      </c>
      <c r="H395" s="131"/>
      <c r="I395" s="154">
        <f>I$42+(I$43-I$42)/($B$43-$B$42)*($B395-$B$42)</f>
        <v>0</v>
      </c>
    </row>
    <row r="396" spans="2:9" x14ac:dyDescent="0.3">
      <c r="B396" s="130">
        <v>11550</v>
      </c>
      <c r="C396" s="151">
        <v>0</v>
      </c>
      <c r="D396" s="131"/>
      <c r="E396" s="150">
        <f t="shared" si="44"/>
        <v>0</v>
      </c>
      <c r="F396" s="131"/>
      <c r="G396" s="151">
        <v>0</v>
      </c>
      <c r="H396" s="131"/>
      <c r="I396" s="154">
        <f t="shared" ref="I396:I414" si="45">I$42+(I$43-I$42)/($B$43-$B$42)*($B396-$B$42)</f>
        <v>0</v>
      </c>
    </row>
    <row r="397" spans="2:9" x14ac:dyDescent="0.3">
      <c r="B397" s="130">
        <v>11575</v>
      </c>
      <c r="C397" s="151">
        <v>0</v>
      </c>
      <c r="D397" s="131"/>
      <c r="E397" s="150">
        <f t="shared" si="44"/>
        <v>0</v>
      </c>
      <c r="F397" s="131"/>
      <c r="G397" s="151">
        <v>0</v>
      </c>
      <c r="H397" s="131"/>
      <c r="I397" s="154">
        <f t="shared" si="45"/>
        <v>0</v>
      </c>
    </row>
    <row r="398" spans="2:9" x14ac:dyDescent="0.3">
      <c r="B398" s="130">
        <v>11600</v>
      </c>
      <c r="C398" s="151">
        <v>0</v>
      </c>
      <c r="D398" s="131"/>
      <c r="E398" s="150">
        <f t="shared" si="44"/>
        <v>0</v>
      </c>
      <c r="F398" s="131"/>
      <c r="G398" s="151">
        <v>0</v>
      </c>
      <c r="H398" s="131"/>
      <c r="I398" s="154">
        <f t="shared" si="45"/>
        <v>0</v>
      </c>
    </row>
    <row r="399" spans="2:9" x14ac:dyDescent="0.3">
      <c r="B399" s="130">
        <v>11625</v>
      </c>
      <c r="C399" s="151">
        <v>0</v>
      </c>
      <c r="D399" s="131"/>
      <c r="E399" s="150">
        <f t="shared" si="44"/>
        <v>0</v>
      </c>
      <c r="F399" s="131"/>
      <c r="G399" s="151">
        <v>0</v>
      </c>
      <c r="H399" s="131"/>
      <c r="I399" s="154">
        <f t="shared" si="45"/>
        <v>0</v>
      </c>
    </row>
    <row r="400" spans="2:9" x14ac:dyDescent="0.3">
      <c r="B400" s="130">
        <v>11650</v>
      </c>
      <c r="C400" s="151">
        <v>0</v>
      </c>
      <c r="D400" s="131"/>
      <c r="E400" s="150">
        <f t="shared" si="44"/>
        <v>0</v>
      </c>
      <c r="F400" s="131"/>
      <c r="G400" s="151">
        <v>0</v>
      </c>
      <c r="H400" s="131"/>
      <c r="I400" s="154">
        <f t="shared" si="45"/>
        <v>0</v>
      </c>
    </row>
    <row r="401" spans="2:9" x14ac:dyDescent="0.3">
      <c r="B401" s="130">
        <v>11675</v>
      </c>
      <c r="C401" s="151">
        <v>0</v>
      </c>
      <c r="D401" s="131"/>
      <c r="E401" s="150">
        <f t="shared" si="44"/>
        <v>0</v>
      </c>
      <c r="F401" s="131"/>
      <c r="G401" s="151">
        <v>0</v>
      </c>
      <c r="H401" s="131"/>
      <c r="I401" s="154">
        <f t="shared" si="45"/>
        <v>0</v>
      </c>
    </row>
    <row r="402" spans="2:9" x14ac:dyDescent="0.3">
      <c r="B402" s="130">
        <v>11700</v>
      </c>
      <c r="C402" s="151">
        <v>0</v>
      </c>
      <c r="D402" s="131"/>
      <c r="E402" s="150">
        <f t="shared" si="44"/>
        <v>0</v>
      </c>
      <c r="F402" s="131"/>
      <c r="G402" s="151">
        <v>0</v>
      </c>
      <c r="H402" s="131"/>
      <c r="I402" s="154">
        <f t="shared" si="45"/>
        <v>0</v>
      </c>
    </row>
    <row r="403" spans="2:9" x14ac:dyDescent="0.3">
      <c r="B403" s="130">
        <v>11725</v>
      </c>
      <c r="C403" s="151">
        <v>0</v>
      </c>
      <c r="D403" s="131"/>
      <c r="E403" s="150">
        <f t="shared" si="44"/>
        <v>0</v>
      </c>
      <c r="F403" s="131"/>
      <c r="G403" s="151">
        <v>0</v>
      </c>
      <c r="H403" s="131"/>
      <c r="I403" s="154">
        <f t="shared" si="45"/>
        <v>0</v>
      </c>
    </row>
    <row r="404" spans="2:9" x14ac:dyDescent="0.3">
      <c r="B404" s="130">
        <v>11750</v>
      </c>
      <c r="C404" s="151">
        <v>0</v>
      </c>
      <c r="D404" s="131"/>
      <c r="E404" s="150">
        <f t="shared" si="44"/>
        <v>0</v>
      </c>
      <c r="F404" s="131"/>
      <c r="G404" s="151">
        <v>0</v>
      </c>
      <c r="H404" s="131"/>
      <c r="I404" s="154">
        <f t="shared" si="45"/>
        <v>0</v>
      </c>
    </row>
    <row r="405" spans="2:9" x14ac:dyDescent="0.3">
      <c r="B405" s="130">
        <v>11775</v>
      </c>
      <c r="C405" s="151">
        <v>0</v>
      </c>
      <c r="D405" s="131"/>
      <c r="E405" s="150">
        <f t="shared" si="44"/>
        <v>0</v>
      </c>
      <c r="F405" s="131"/>
      <c r="G405" s="151">
        <v>0</v>
      </c>
      <c r="H405" s="131"/>
      <c r="I405" s="154">
        <f t="shared" si="45"/>
        <v>0</v>
      </c>
    </row>
    <row r="406" spans="2:9" x14ac:dyDescent="0.3">
      <c r="B406" s="130">
        <v>11800</v>
      </c>
      <c r="C406" s="151">
        <v>0</v>
      </c>
      <c r="D406" s="131"/>
      <c r="E406" s="150">
        <f t="shared" si="44"/>
        <v>0</v>
      </c>
      <c r="F406" s="131"/>
      <c r="G406" s="151">
        <v>0</v>
      </c>
      <c r="H406" s="131"/>
      <c r="I406" s="154">
        <f t="shared" si="45"/>
        <v>0</v>
      </c>
    </row>
    <row r="407" spans="2:9" x14ac:dyDescent="0.3">
      <c r="B407" s="130">
        <v>11825</v>
      </c>
      <c r="C407" s="151">
        <v>0</v>
      </c>
      <c r="D407" s="131"/>
      <c r="E407" s="150">
        <f t="shared" si="44"/>
        <v>0</v>
      </c>
      <c r="F407" s="131"/>
      <c r="G407" s="151">
        <v>0</v>
      </c>
      <c r="H407" s="131"/>
      <c r="I407" s="154">
        <f t="shared" si="45"/>
        <v>0</v>
      </c>
    </row>
    <row r="408" spans="2:9" x14ac:dyDescent="0.3">
      <c r="B408" s="130">
        <v>11850</v>
      </c>
      <c r="C408" s="151">
        <v>0</v>
      </c>
      <c r="D408" s="131"/>
      <c r="E408" s="150">
        <f t="shared" si="44"/>
        <v>0</v>
      </c>
      <c r="F408" s="131"/>
      <c r="G408" s="151">
        <v>0</v>
      </c>
      <c r="H408" s="131"/>
      <c r="I408" s="154">
        <f t="shared" si="45"/>
        <v>0</v>
      </c>
    </row>
    <row r="409" spans="2:9" x14ac:dyDescent="0.3">
      <c r="B409" s="130">
        <v>11875</v>
      </c>
      <c r="C409" s="151">
        <v>0</v>
      </c>
      <c r="D409" s="131"/>
      <c r="E409" s="150">
        <f t="shared" si="44"/>
        <v>0</v>
      </c>
      <c r="F409" s="131"/>
      <c r="G409" s="151">
        <v>0</v>
      </c>
      <c r="H409" s="131"/>
      <c r="I409" s="154">
        <f t="shared" si="45"/>
        <v>0</v>
      </c>
    </row>
    <row r="410" spans="2:9" x14ac:dyDescent="0.3">
      <c r="B410" s="130">
        <v>11900</v>
      </c>
      <c r="C410" s="151">
        <v>0</v>
      </c>
      <c r="D410" s="131"/>
      <c r="E410" s="150">
        <f t="shared" si="44"/>
        <v>0</v>
      </c>
      <c r="F410" s="131"/>
      <c r="G410" s="151">
        <v>0</v>
      </c>
      <c r="H410" s="131"/>
      <c r="I410" s="154">
        <f t="shared" si="45"/>
        <v>0</v>
      </c>
    </row>
    <row r="411" spans="2:9" x14ac:dyDescent="0.3">
      <c r="B411" s="130">
        <v>11925</v>
      </c>
      <c r="C411" s="151">
        <v>0</v>
      </c>
      <c r="D411" s="131"/>
      <c r="E411" s="150">
        <f t="shared" si="44"/>
        <v>0</v>
      </c>
      <c r="F411" s="131"/>
      <c r="G411" s="151">
        <v>0</v>
      </c>
      <c r="H411" s="131"/>
      <c r="I411" s="154">
        <f t="shared" si="45"/>
        <v>0</v>
      </c>
    </row>
    <row r="412" spans="2:9" x14ac:dyDescent="0.3">
      <c r="B412" s="130">
        <v>11950</v>
      </c>
      <c r="C412" s="151">
        <v>0</v>
      </c>
      <c r="D412" s="131"/>
      <c r="E412" s="150">
        <f t="shared" si="44"/>
        <v>0</v>
      </c>
      <c r="F412" s="131"/>
      <c r="G412" s="151">
        <v>0</v>
      </c>
      <c r="H412" s="131"/>
      <c r="I412" s="154">
        <f t="shared" si="45"/>
        <v>0</v>
      </c>
    </row>
    <row r="413" spans="2:9" x14ac:dyDescent="0.3">
      <c r="B413" s="130">
        <v>11975</v>
      </c>
      <c r="C413" s="151">
        <v>0</v>
      </c>
      <c r="D413" s="131"/>
      <c r="E413" s="150">
        <f t="shared" si="44"/>
        <v>0</v>
      </c>
      <c r="F413" s="131"/>
      <c r="G413" s="151">
        <v>0</v>
      </c>
      <c r="H413" s="131"/>
      <c r="I413" s="154">
        <f t="shared" si="45"/>
        <v>0</v>
      </c>
    </row>
    <row r="414" spans="2:9" x14ac:dyDescent="0.3">
      <c r="B414" s="130">
        <v>12000</v>
      </c>
      <c r="C414" s="151">
        <v>0</v>
      </c>
      <c r="D414" s="131"/>
      <c r="E414" s="150">
        <f t="shared" si="44"/>
        <v>0</v>
      </c>
      <c r="F414" s="131"/>
      <c r="G414" s="151">
        <v>0</v>
      </c>
      <c r="H414" s="131"/>
      <c r="I414" s="154">
        <f t="shared" si="45"/>
        <v>0</v>
      </c>
    </row>
    <row r="415" spans="2:9" x14ac:dyDescent="0.3">
      <c r="B415" s="130">
        <v>12025</v>
      </c>
      <c r="C415" s="151">
        <v>0</v>
      </c>
      <c r="D415" s="131"/>
      <c r="E415" s="150">
        <f>E$43+(E$44-E$43)/($B$44-$B$43)*($B415-$B$43)</f>
        <v>0</v>
      </c>
      <c r="F415" s="131"/>
      <c r="G415" s="151">
        <v>0</v>
      </c>
      <c r="H415" s="131"/>
      <c r="I415" s="154">
        <f>I$43+(I$44-I$43)/($B$44-$B$43)*($B415-$B$43)</f>
        <v>0</v>
      </c>
    </row>
    <row r="416" spans="2:9" x14ac:dyDescent="0.3">
      <c r="B416" s="130">
        <v>12050</v>
      </c>
      <c r="C416" s="151">
        <v>0</v>
      </c>
      <c r="D416" s="131"/>
      <c r="E416" s="150">
        <f t="shared" ref="E416:E434" si="46">E$43+(E$44-E$43)/($B$44-$B$43)*($B416-$B$43)</f>
        <v>0</v>
      </c>
      <c r="F416" s="131"/>
      <c r="G416" s="151">
        <v>0</v>
      </c>
      <c r="H416" s="131"/>
      <c r="I416" s="154">
        <f t="shared" ref="I416:I434" si="47">I$43+(I$44-I$43)/($B$44-$B$43)*($B416-$B$43)</f>
        <v>0</v>
      </c>
    </row>
    <row r="417" spans="2:9" x14ac:dyDescent="0.3">
      <c r="B417" s="130">
        <v>12075</v>
      </c>
      <c r="C417" s="151">
        <v>0</v>
      </c>
      <c r="D417" s="131"/>
      <c r="E417" s="150">
        <f t="shared" si="46"/>
        <v>0</v>
      </c>
      <c r="F417" s="131"/>
      <c r="G417" s="151">
        <v>0</v>
      </c>
      <c r="H417" s="131"/>
      <c r="I417" s="154">
        <f t="shared" si="47"/>
        <v>0</v>
      </c>
    </row>
    <row r="418" spans="2:9" x14ac:dyDescent="0.3">
      <c r="B418" s="130">
        <v>12100</v>
      </c>
      <c r="C418" s="151">
        <v>0</v>
      </c>
      <c r="D418" s="131"/>
      <c r="E418" s="150">
        <f t="shared" si="46"/>
        <v>0</v>
      </c>
      <c r="F418" s="131"/>
      <c r="G418" s="151">
        <v>0</v>
      </c>
      <c r="H418" s="131"/>
      <c r="I418" s="154">
        <f t="shared" si="47"/>
        <v>0</v>
      </c>
    </row>
    <row r="419" spans="2:9" x14ac:dyDescent="0.3">
      <c r="B419" s="130">
        <v>12125</v>
      </c>
      <c r="C419" s="151">
        <v>0</v>
      </c>
      <c r="D419" s="131"/>
      <c r="E419" s="150">
        <f t="shared" si="46"/>
        <v>0</v>
      </c>
      <c r="F419" s="131"/>
      <c r="G419" s="151">
        <v>0</v>
      </c>
      <c r="H419" s="131"/>
      <c r="I419" s="154">
        <f t="shared" si="47"/>
        <v>0</v>
      </c>
    </row>
    <row r="420" spans="2:9" x14ac:dyDescent="0.3">
      <c r="B420" s="130">
        <v>12150</v>
      </c>
      <c r="C420" s="151">
        <v>0</v>
      </c>
      <c r="D420" s="131"/>
      <c r="E420" s="150">
        <f t="shared" si="46"/>
        <v>0</v>
      </c>
      <c r="F420" s="131"/>
      <c r="G420" s="151">
        <v>0</v>
      </c>
      <c r="H420" s="131"/>
      <c r="I420" s="154">
        <f t="shared" si="47"/>
        <v>0</v>
      </c>
    </row>
    <row r="421" spans="2:9" x14ac:dyDescent="0.3">
      <c r="B421" s="130">
        <v>12175</v>
      </c>
      <c r="C421" s="151">
        <v>0</v>
      </c>
      <c r="D421" s="131"/>
      <c r="E421" s="150">
        <f t="shared" si="46"/>
        <v>0</v>
      </c>
      <c r="F421" s="131"/>
      <c r="G421" s="151">
        <v>0</v>
      </c>
      <c r="H421" s="131"/>
      <c r="I421" s="154">
        <f t="shared" si="47"/>
        <v>0</v>
      </c>
    </row>
    <row r="422" spans="2:9" x14ac:dyDescent="0.3">
      <c r="B422" s="130">
        <v>12200</v>
      </c>
      <c r="C422" s="151">
        <v>0</v>
      </c>
      <c r="D422" s="131"/>
      <c r="E422" s="150">
        <f t="shared" si="46"/>
        <v>0</v>
      </c>
      <c r="F422" s="131"/>
      <c r="G422" s="151">
        <v>0</v>
      </c>
      <c r="H422" s="131"/>
      <c r="I422" s="154">
        <f t="shared" si="47"/>
        <v>0</v>
      </c>
    </row>
    <row r="423" spans="2:9" x14ac:dyDescent="0.3">
      <c r="B423" s="130">
        <v>12225</v>
      </c>
      <c r="C423" s="151">
        <v>0</v>
      </c>
      <c r="D423" s="131"/>
      <c r="E423" s="150">
        <f t="shared" si="46"/>
        <v>0</v>
      </c>
      <c r="F423" s="131"/>
      <c r="G423" s="151">
        <v>0</v>
      </c>
      <c r="H423" s="131"/>
      <c r="I423" s="154">
        <f t="shared" si="47"/>
        <v>0</v>
      </c>
    </row>
    <row r="424" spans="2:9" x14ac:dyDescent="0.3">
      <c r="B424" s="130">
        <v>12250</v>
      </c>
      <c r="C424" s="151">
        <v>0</v>
      </c>
      <c r="D424" s="131"/>
      <c r="E424" s="150">
        <f t="shared" si="46"/>
        <v>0</v>
      </c>
      <c r="F424" s="131"/>
      <c r="G424" s="151">
        <v>0</v>
      </c>
      <c r="H424" s="131"/>
      <c r="I424" s="154">
        <f t="shared" si="47"/>
        <v>0</v>
      </c>
    </row>
    <row r="425" spans="2:9" x14ac:dyDescent="0.3">
      <c r="B425" s="130">
        <v>12275</v>
      </c>
      <c r="C425" s="151">
        <v>0</v>
      </c>
      <c r="D425" s="131"/>
      <c r="E425" s="150">
        <f t="shared" si="46"/>
        <v>0</v>
      </c>
      <c r="F425" s="131"/>
      <c r="G425" s="151">
        <v>0</v>
      </c>
      <c r="H425" s="131"/>
      <c r="I425" s="154">
        <f t="shared" si="47"/>
        <v>0</v>
      </c>
    </row>
    <row r="426" spans="2:9" x14ac:dyDescent="0.3">
      <c r="B426" s="130">
        <v>12300</v>
      </c>
      <c r="C426" s="151">
        <v>0</v>
      </c>
      <c r="D426" s="131"/>
      <c r="E426" s="150">
        <f t="shared" si="46"/>
        <v>0</v>
      </c>
      <c r="F426" s="131"/>
      <c r="G426" s="151">
        <v>0</v>
      </c>
      <c r="H426" s="131"/>
      <c r="I426" s="154">
        <f t="shared" si="47"/>
        <v>0</v>
      </c>
    </row>
    <row r="427" spans="2:9" x14ac:dyDescent="0.3">
      <c r="B427" s="130">
        <v>12325</v>
      </c>
      <c r="C427" s="151">
        <v>0</v>
      </c>
      <c r="D427" s="131"/>
      <c r="E427" s="150">
        <f t="shared" si="46"/>
        <v>0</v>
      </c>
      <c r="F427" s="131"/>
      <c r="G427" s="151">
        <v>0</v>
      </c>
      <c r="H427" s="131"/>
      <c r="I427" s="154">
        <f t="shared" si="47"/>
        <v>0</v>
      </c>
    </row>
    <row r="428" spans="2:9" x14ac:dyDescent="0.3">
      <c r="B428" s="130">
        <v>12350</v>
      </c>
      <c r="C428" s="151">
        <v>0</v>
      </c>
      <c r="D428" s="131"/>
      <c r="E428" s="150">
        <f t="shared" si="46"/>
        <v>0</v>
      </c>
      <c r="F428" s="131"/>
      <c r="G428" s="151">
        <v>0</v>
      </c>
      <c r="H428" s="131"/>
      <c r="I428" s="154">
        <f t="shared" si="47"/>
        <v>0</v>
      </c>
    </row>
    <row r="429" spans="2:9" x14ac:dyDescent="0.3">
      <c r="B429" s="130">
        <v>12375</v>
      </c>
      <c r="C429" s="151">
        <v>0</v>
      </c>
      <c r="D429" s="131"/>
      <c r="E429" s="150">
        <f t="shared" si="46"/>
        <v>0</v>
      </c>
      <c r="F429" s="131"/>
      <c r="G429" s="151">
        <v>0</v>
      </c>
      <c r="H429" s="131"/>
      <c r="I429" s="154">
        <f t="shared" si="47"/>
        <v>0</v>
      </c>
    </row>
    <row r="430" spans="2:9" x14ac:dyDescent="0.3">
      <c r="B430" s="130">
        <v>12400</v>
      </c>
      <c r="C430" s="151">
        <v>0</v>
      </c>
      <c r="D430" s="131"/>
      <c r="E430" s="150">
        <f t="shared" si="46"/>
        <v>0</v>
      </c>
      <c r="F430" s="131"/>
      <c r="G430" s="151">
        <v>0</v>
      </c>
      <c r="H430" s="131"/>
      <c r="I430" s="154">
        <f t="shared" si="47"/>
        <v>0</v>
      </c>
    </row>
    <row r="431" spans="2:9" x14ac:dyDescent="0.3">
      <c r="B431" s="130">
        <v>12425</v>
      </c>
      <c r="C431" s="151">
        <v>0</v>
      </c>
      <c r="D431" s="131"/>
      <c r="E431" s="150">
        <f t="shared" si="46"/>
        <v>0</v>
      </c>
      <c r="F431" s="131"/>
      <c r="G431" s="151">
        <v>0</v>
      </c>
      <c r="H431" s="131"/>
      <c r="I431" s="154">
        <f t="shared" si="47"/>
        <v>0</v>
      </c>
    </row>
    <row r="432" spans="2:9" x14ac:dyDescent="0.3">
      <c r="B432" s="130">
        <v>12450</v>
      </c>
      <c r="C432" s="151">
        <v>0</v>
      </c>
      <c r="D432" s="131"/>
      <c r="E432" s="150">
        <f t="shared" si="46"/>
        <v>0</v>
      </c>
      <c r="F432" s="131"/>
      <c r="G432" s="151">
        <v>0</v>
      </c>
      <c r="H432" s="131"/>
      <c r="I432" s="154">
        <f t="shared" si="47"/>
        <v>0</v>
      </c>
    </row>
    <row r="433" spans="2:9" x14ac:dyDescent="0.3">
      <c r="B433" s="130">
        <v>12475</v>
      </c>
      <c r="C433" s="151">
        <v>0</v>
      </c>
      <c r="D433" s="131"/>
      <c r="E433" s="150">
        <f t="shared" si="46"/>
        <v>0</v>
      </c>
      <c r="F433" s="131"/>
      <c r="G433" s="151">
        <v>0</v>
      </c>
      <c r="H433" s="131"/>
      <c r="I433" s="154">
        <f t="shared" si="47"/>
        <v>0</v>
      </c>
    </row>
    <row r="434" spans="2:9" ht="15" thickBot="1" x14ac:dyDescent="0.35">
      <c r="B434" s="136">
        <v>12500</v>
      </c>
      <c r="C434" s="155">
        <v>0</v>
      </c>
      <c r="D434" s="138"/>
      <c r="E434" s="156">
        <f t="shared" si="46"/>
        <v>0</v>
      </c>
      <c r="F434" s="138"/>
      <c r="G434" s="155">
        <v>0</v>
      </c>
      <c r="H434" s="138"/>
      <c r="I434" s="157">
        <f t="shared" si="47"/>
        <v>0</v>
      </c>
    </row>
  </sheetData>
  <sheetProtection sheet="1" objects="1" scenarios="1"/>
  <mergeCells count="4">
    <mergeCell ref="C23:E23"/>
    <mergeCell ref="G23:I23"/>
    <mergeCell ref="C47:E47"/>
    <mergeCell ref="G47:I4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59F1-BC2D-47C0-8375-EBB74D20B67D}">
  <dimension ref="B1:U84"/>
  <sheetViews>
    <sheetView zoomScale="115" zoomScaleNormal="115" workbookViewId="0"/>
  </sheetViews>
  <sheetFormatPr baseColWidth="10" defaultColWidth="11.44140625" defaultRowHeight="14.4" x14ac:dyDescent="0.3"/>
  <cols>
    <col min="1" max="1" width="2.21875" customWidth="1"/>
    <col min="2" max="2" width="8.88671875" customWidth="1"/>
    <col min="3" max="4" width="11.109375" customWidth="1"/>
    <col min="5" max="5" width="14.5546875" customWidth="1"/>
    <col min="6" max="7" width="11.109375" style="23" customWidth="1"/>
    <col min="8" max="9" width="16.44140625" customWidth="1"/>
    <col min="10" max="10" width="9.5546875" customWidth="1"/>
    <col min="11" max="11" width="12.21875" customWidth="1"/>
    <col min="12" max="12" width="16.6640625" customWidth="1"/>
    <col min="13" max="13" width="19.88671875" customWidth="1"/>
    <col min="14" max="14" width="12.21875" customWidth="1"/>
    <col min="15" max="15" width="16.6640625" customWidth="1"/>
    <col min="16" max="16" width="19.88671875" customWidth="1"/>
    <col min="17" max="17" width="12.21875" customWidth="1"/>
  </cols>
  <sheetData>
    <row r="1" spans="2:2" ht="15.75" customHeight="1" x14ac:dyDescent="0.4">
      <c r="B1" s="24" t="s">
        <v>59</v>
      </c>
    </row>
    <row r="2" spans="2:2" ht="15.75" customHeight="1" x14ac:dyDescent="0.3"/>
    <row r="3" spans="2:2" ht="15.75" customHeight="1" x14ac:dyDescent="0.3"/>
    <row r="4" spans="2:2" ht="15.75" customHeight="1" x14ac:dyDescent="0.3"/>
    <row r="5" spans="2:2" ht="15.75" customHeight="1" x14ac:dyDescent="0.3"/>
    <row r="6" spans="2:2" ht="15.75" customHeight="1" x14ac:dyDescent="0.3"/>
    <row r="7" spans="2:2" ht="15.75" customHeight="1" x14ac:dyDescent="0.3"/>
    <row r="8" spans="2:2" ht="15.75" customHeight="1" x14ac:dyDescent="0.3"/>
    <row r="9" spans="2:2" ht="15.75" customHeight="1" x14ac:dyDescent="0.3"/>
    <row r="10" spans="2:2" ht="15.75" customHeight="1" x14ac:dyDescent="0.3"/>
    <row r="11" spans="2:2" ht="15.75" customHeight="1" x14ac:dyDescent="0.3"/>
    <row r="12" spans="2:2" ht="15.75" customHeight="1" x14ac:dyDescent="0.3"/>
    <row r="13" spans="2:2" ht="15.75" customHeight="1" x14ac:dyDescent="0.3"/>
    <row r="14" spans="2:2" ht="15.75" customHeight="1" x14ac:dyDescent="0.3"/>
    <row r="15" spans="2:2" ht="15.75" customHeight="1" x14ac:dyDescent="0.3"/>
    <row r="16" spans="2:2" ht="15.75" customHeight="1" x14ac:dyDescent="0.3"/>
    <row r="17" spans="2:17" ht="15.75" customHeight="1" x14ac:dyDescent="0.3"/>
    <row r="18" spans="2:17" ht="15.75" customHeight="1" x14ac:dyDescent="0.3"/>
    <row r="19" spans="2:17" ht="15.75" customHeight="1" x14ac:dyDescent="0.3"/>
    <row r="20" spans="2:17" ht="15.75" customHeight="1" x14ac:dyDescent="0.3"/>
    <row r="21" spans="2:17" ht="15.75" customHeight="1" thickBot="1" x14ac:dyDescent="0.35"/>
    <row r="22" spans="2:17" ht="32.25" customHeight="1" thickBot="1" x14ac:dyDescent="0.35">
      <c r="B22" s="179" t="s">
        <v>40</v>
      </c>
      <c r="C22" s="180"/>
      <c r="D22" s="180"/>
      <c r="E22" s="180"/>
      <c r="F22" s="180"/>
      <c r="G22" s="180"/>
      <c r="H22" s="180"/>
      <c r="I22" s="180"/>
      <c r="J22" s="180"/>
      <c r="K22" s="181"/>
      <c r="L22" s="174" t="str">
        <f>Wirtschaftlichkeit!B17</f>
        <v>Bieter 1</v>
      </c>
      <c r="M22" s="174"/>
      <c r="N22" s="175"/>
      <c r="O22" s="176" t="str">
        <f>Wirtschaftlichkeit!J17</f>
        <v>Bieter 2</v>
      </c>
      <c r="P22" s="177"/>
      <c r="Q22" s="178"/>
    </row>
    <row r="23" spans="2:17" ht="52.8" x14ac:dyDescent="0.3">
      <c r="B23" s="31" t="s">
        <v>41</v>
      </c>
      <c r="C23" s="32" t="s">
        <v>42</v>
      </c>
      <c r="D23" s="32" t="s">
        <v>45</v>
      </c>
      <c r="E23" s="32" t="s">
        <v>58</v>
      </c>
      <c r="F23" s="32" t="s">
        <v>43</v>
      </c>
      <c r="G23" s="32" t="s">
        <v>44</v>
      </c>
      <c r="H23" s="32" t="s">
        <v>57</v>
      </c>
      <c r="I23" s="32" t="s">
        <v>46</v>
      </c>
      <c r="J23" s="58" t="s">
        <v>25</v>
      </c>
      <c r="K23" s="33" t="s">
        <v>62</v>
      </c>
      <c r="L23" s="30" t="s">
        <v>63</v>
      </c>
      <c r="M23" s="34" t="s">
        <v>64</v>
      </c>
      <c r="N23" s="35" t="s">
        <v>54</v>
      </c>
      <c r="O23" s="36" t="s">
        <v>63</v>
      </c>
      <c r="P23" s="37" t="s">
        <v>55</v>
      </c>
      <c r="Q23" s="38" t="s">
        <v>54</v>
      </c>
    </row>
    <row r="24" spans="2:17" x14ac:dyDescent="0.3">
      <c r="B24" s="72">
        <v>3000</v>
      </c>
      <c r="C24" s="67">
        <v>0</v>
      </c>
      <c r="D24" s="67">
        <f>C24</f>
        <v>0</v>
      </c>
      <c r="E24" s="20">
        <f>B24</f>
        <v>3000</v>
      </c>
      <c r="F24" s="39">
        <v>1</v>
      </c>
      <c r="G24" s="39">
        <v>0</v>
      </c>
      <c r="H24" s="20">
        <f t="shared" ref="H24:H31" si="0">E24</f>
        <v>3000</v>
      </c>
      <c r="I24" s="20">
        <v>0</v>
      </c>
      <c r="J24" s="87">
        <f t="shared" ref="J24:J54" si="1">C24/100*8760</f>
        <v>0</v>
      </c>
      <c r="K24" s="93">
        <f t="shared" ref="K24:K82" si="2">J24*E24</f>
        <v>0</v>
      </c>
      <c r="L24" s="77">
        <f>$F24*INDEX(Bieterangaben!C$49:C$434,MATCH($H24,Bieterangaben!$B$49:$B$434,0))+$G24*INDEX(Bieterangaben!E$49:E$434,MATCH($I24,Bieterangaben!$B$49:$B$434,0))</f>
        <v>0</v>
      </c>
      <c r="M24" s="8">
        <f t="shared" ref="M24:M81" si="3">L24*1000/$E24</f>
        <v>0</v>
      </c>
      <c r="N24" s="94">
        <f>L24*$J24</f>
        <v>0</v>
      </c>
      <c r="O24" s="78">
        <f>$F24*INDEX(Bieterangaben!G$49:G$434,MATCH($H24,Bieterangaben!$B$49:$B$434,0))+$G24*INDEX(Bieterangaben!I$49:I$434,MATCH($I24,Bieterangaben!$B$49:$B$434,0))</f>
        <v>0</v>
      </c>
      <c r="P24" s="9">
        <f>O24*1000/$E24</f>
        <v>0</v>
      </c>
      <c r="Q24" s="95">
        <f>O24*$J24</f>
        <v>0</v>
      </c>
    </row>
    <row r="25" spans="2:17" x14ac:dyDescent="0.3">
      <c r="B25" s="72">
        <v>3500</v>
      </c>
      <c r="C25" s="67">
        <v>0</v>
      </c>
      <c r="D25" s="67">
        <f t="shared" ref="D25:D82" si="4">C25+D24</f>
        <v>0</v>
      </c>
      <c r="E25" s="20">
        <f t="shared" ref="E25:E82" si="5">B25-250</f>
        <v>3250</v>
      </c>
      <c r="F25" s="39">
        <v>1</v>
      </c>
      <c r="G25" s="39">
        <v>0</v>
      </c>
      <c r="H25" s="20">
        <f t="shared" si="0"/>
        <v>3250</v>
      </c>
      <c r="I25" s="20">
        <v>0</v>
      </c>
      <c r="J25" s="87">
        <f t="shared" si="1"/>
        <v>0</v>
      </c>
      <c r="K25" s="93">
        <f t="shared" si="2"/>
        <v>0</v>
      </c>
      <c r="L25" s="77">
        <f>$F25*INDEX(Bieterangaben!C$49:C$434,MATCH($H25,Bieterangaben!$B$49:$B$434,0))+$G25*INDEX(Bieterangaben!E$49:E$434,MATCH($I25,Bieterangaben!$B$49:$B$434,0))</f>
        <v>0</v>
      </c>
      <c r="M25" s="8">
        <f t="shared" si="3"/>
        <v>0</v>
      </c>
      <c r="N25" s="94">
        <f t="shared" ref="N25:N82" si="6">L25*$J25</f>
        <v>0</v>
      </c>
      <c r="O25" s="78">
        <f>$F25*INDEX(Bieterangaben!G$49:G$434,MATCH($H25,Bieterangaben!$B$49:$B$434,0))+$G25*INDEX(Bieterangaben!I$49:I$434,MATCH($I25,Bieterangaben!$B$49:$B$434,0))</f>
        <v>0</v>
      </c>
      <c r="P25" s="9">
        <f t="shared" ref="P25:P82" si="7">O25*1000/$E25</f>
        <v>0</v>
      </c>
      <c r="Q25" s="95">
        <f t="shared" ref="Q25:Q82" si="8">O25*$J25</f>
        <v>0</v>
      </c>
    </row>
    <row r="26" spans="2:17" x14ac:dyDescent="0.3">
      <c r="B26" s="72">
        <v>4000</v>
      </c>
      <c r="C26" s="67">
        <v>0</v>
      </c>
      <c r="D26" s="67">
        <f t="shared" si="4"/>
        <v>0</v>
      </c>
      <c r="E26" s="20">
        <f t="shared" si="5"/>
        <v>3750</v>
      </c>
      <c r="F26" s="39">
        <v>1</v>
      </c>
      <c r="G26" s="39">
        <v>0</v>
      </c>
      <c r="H26" s="20">
        <f t="shared" si="0"/>
        <v>3750</v>
      </c>
      <c r="I26" s="20">
        <v>0</v>
      </c>
      <c r="J26" s="87">
        <f t="shared" si="1"/>
        <v>0</v>
      </c>
      <c r="K26" s="93">
        <f t="shared" si="2"/>
        <v>0</v>
      </c>
      <c r="L26" s="77">
        <f>$F26*INDEX(Bieterangaben!C$49:C$434,MATCH($H26,Bieterangaben!$B$49:$B$434,0))+$G26*INDEX(Bieterangaben!E$49:E$434,MATCH($I26,Bieterangaben!$B$49:$B$434,0))</f>
        <v>0</v>
      </c>
      <c r="M26" s="8">
        <f t="shared" si="3"/>
        <v>0</v>
      </c>
      <c r="N26" s="94">
        <f t="shared" si="6"/>
        <v>0</v>
      </c>
      <c r="O26" s="78">
        <f>$F26*INDEX(Bieterangaben!G$49:G$434,MATCH($H26,Bieterangaben!$B$49:$B$434,0))+$G26*INDEX(Bieterangaben!I$49:I$434,MATCH($I26,Bieterangaben!$B$49:$B$434,0))</f>
        <v>0</v>
      </c>
      <c r="P26" s="9">
        <f t="shared" si="7"/>
        <v>0</v>
      </c>
      <c r="Q26" s="95">
        <f t="shared" si="8"/>
        <v>0</v>
      </c>
    </row>
    <row r="27" spans="2:17" x14ac:dyDescent="0.3">
      <c r="B27" s="72">
        <v>4500</v>
      </c>
      <c r="C27" s="67">
        <v>2.6260504201680673E-2</v>
      </c>
      <c r="D27" s="67">
        <f t="shared" si="4"/>
        <v>2.6260504201680673E-2</v>
      </c>
      <c r="E27" s="20">
        <f t="shared" si="5"/>
        <v>4250</v>
      </c>
      <c r="F27" s="39">
        <v>1</v>
      </c>
      <c r="G27" s="39">
        <v>0</v>
      </c>
      <c r="H27" s="20">
        <f t="shared" si="0"/>
        <v>4250</v>
      </c>
      <c r="I27" s="66">
        <v>0</v>
      </c>
      <c r="J27" s="87">
        <f t="shared" si="1"/>
        <v>2.3004201680672267</v>
      </c>
      <c r="K27" s="93">
        <f t="shared" si="2"/>
        <v>9776.7857142857138</v>
      </c>
      <c r="L27" s="77">
        <f>$F27*INDEX(Bieterangaben!C$49:C$434,MATCH($H27,Bieterangaben!$B$49:$B$434,0))+$G27*INDEX(Bieterangaben!E$49:E$434,MATCH($I27,Bieterangaben!$B$49:$B$434,0))</f>
        <v>0</v>
      </c>
      <c r="M27" s="8">
        <f t="shared" si="3"/>
        <v>0</v>
      </c>
      <c r="N27" s="94">
        <f t="shared" si="6"/>
        <v>0</v>
      </c>
      <c r="O27" s="78">
        <f>$F27*INDEX(Bieterangaben!G$49:G$434,MATCH($H27,Bieterangaben!$B$49:$B$434,0))+$G27*INDEX(Bieterangaben!I$49:I$434,MATCH($I27,Bieterangaben!$B$49:$B$434,0))</f>
        <v>0</v>
      </c>
      <c r="P27" s="9">
        <f t="shared" si="7"/>
        <v>0</v>
      </c>
      <c r="Q27" s="95">
        <f t="shared" si="8"/>
        <v>0</v>
      </c>
    </row>
    <row r="28" spans="2:17" x14ac:dyDescent="0.3">
      <c r="B28" s="72">
        <v>5000</v>
      </c>
      <c r="C28" s="67">
        <v>0.248015873015873</v>
      </c>
      <c r="D28" s="67">
        <f t="shared" si="4"/>
        <v>0.27427637721755366</v>
      </c>
      <c r="E28" s="20">
        <f t="shared" si="5"/>
        <v>4750</v>
      </c>
      <c r="F28" s="39">
        <v>1</v>
      </c>
      <c r="G28" s="39">
        <v>0</v>
      </c>
      <c r="H28" s="20">
        <f t="shared" si="0"/>
        <v>4750</v>
      </c>
      <c r="I28" s="20">
        <v>0</v>
      </c>
      <c r="J28" s="87">
        <f t="shared" si="1"/>
        <v>21.726190476190474</v>
      </c>
      <c r="K28" s="93">
        <f t="shared" si="2"/>
        <v>103199.40476190475</v>
      </c>
      <c r="L28" s="77">
        <f>$F28*INDEX(Bieterangaben!C$49:C$434,MATCH($H28,Bieterangaben!$B$49:$B$434,0))+$G28*INDEX(Bieterangaben!E$49:E$434,MATCH($I28,Bieterangaben!$B$49:$B$434,0))</f>
        <v>0</v>
      </c>
      <c r="M28" s="8">
        <f t="shared" si="3"/>
        <v>0</v>
      </c>
      <c r="N28" s="94">
        <f t="shared" si="6"/>
        <v>0</v>
      </c>
      <c r="O28" s="78">
        <f>$F28*INDEX(Bieterangaben!G$49:G$434,MATCH($H28,Bieterangaben!$B$49:$B$434,0))+$G28*INDEX(Bieterangaben!I$49:I$434,MATCH($I28,Bieterangaben!$B$49:$B$434,0))</f>
        <v>0</v>
      </c>
      <c r="P28" s="9">
        <f t="shared" si="7"/>
        <v>0</v>
      </c>
      <c r="Q28" s="95">
        <f t="shared" si="8"/>
        <v>0</v>
      </c>
    </row>
    <row r="29" spans="2:17" x14ac:dyDescent="0.3">
      <c r="B29" s="72">
        <v>5500</v>
      </c>
      <c r="C29" s="67">
        <v>3.3584267040149394</v>
      </c>
      <c r="D29" s="67">
        <f t="shared" si="4"/>
        <v>3.632703081232493</v>
      </c>
      <c r="E29" s="20">
        <f t="shared" si="5"/>
        <v>5250</v>
      </c>
      <c r="F29" s="39">
        <v>1</v>
      </c>
      <c r="G29" s="39">
        <v>0</v>
      </c>
      <c r="H29" s="20">
        <f t="shared" si="0"/>
        <v>5250</v>
      </c>
      <c r="I29" s="20">
        <v>0</v>
      </c>
      <c r="J29" s="87">
        <f t="shared" si="1"/>
        <v>294.19817927170868</v>
      </c>
      <c r="K29" s="93">
        <f t="shared" si="2"/>
        <v>1544540.4411764706</v>
      </c>
      <c r="L29" s="77">
        <f>$F29*INDEX(Bieterangaben!C$49:C$434,MATCH($H29,Bieterangaben!$B$49:$B$434,0))+$G29*INDEX(Bieterangaben!E$49:E$434,MATCH($I29,Bieterangaben!$B$49:$B$434,0))</f>
        <v>0</v>
      </c>
      <c r="M29" s="8">
        <f t="shared" si="3"/>
        <v>0</v>
      </c>
      <c r="N29" s="94">
        <f t="shared" si="6"/>
        <v>0</v>
      </c>
      <c r="O29" s="78">
        <f>$F29*INDEX(Bieterangaben!G$49:G$434,MATCH($H29,Bieterangaben!$B$49:$B$434,0))+$G29*INDEX(Bieterangaben!I$49:I$434,MATCH($I29,Bieterangaben!$B$49:$B$434,0))</f>
        <v>0</v>
      </c>
      <c r="P29" s="9">
        <f t="shared" si="7"/>
        <v>0</v>
      </c>
      <c r="Q29" s="95">
        <f t="shared" si="8"/>
        <v>0</v>
      </c>
    </row>
    <row r="30" spans="2:17" x14ac:dyDescent="0.3">
      <c r="B30" s="72">
        <v>6000</v>
      </c>
      <c r="C30" s="67">
        <v>7.761437908496732</v>
      </c>
      <c r="D30" s="67">
        <f t="shared" si="4"/>
        <v>11.394140989729225</v>
      </c>
      <c r="E30" s="20">
        <f t="shared" si="5"/>
        <v>5750</v>
      </c>
      <c r="F30" s="39">
        <v>1</v>
      </c>
      <c r="G30" s="39">
        <v>0</v>
      </c>
      <c r="H30" s="20">
        <f t="shared" si="0"/>
        <v>5750</v>
      </c>
      <c r="I30" s="20">
        <v>0</v>
      </c>
      <c r="J30" s="87">
        <f t="shared" si="1"/>
        <v>679.9019607843137</v>
      </c>
      <c r="K30" s="93">
        <f t="shared" si="2"/>
        <v>3909436.2745098039</v>
      </c>
      <c r="L30" s="77">
        <f>$F30*INDEX(Bieterangaben!C$49:C$434,MATCH($H30,Bieterangaben!$B$49:$B$434,0))+$G30*INDEX(Bieterangaben!E$49:E$434,MATCH($I30,Bieterangaben!$B$49:$B$434,0))</f>
        <v>0</v>
      </c>
      <c r="M30" s="8">
        <f t="shared" si="3"/>
        <v>0</v>
      </c>
      <c r="N30" s="94">
        <f t="shared" si="6"/>
        <v>0</v>
      </c>
      <c r="O30" s="78">
        <f>$F30*INDEX(Bieterangaben!G$49:G$434,MATCH($H30,Bieterangaben!$B$49:$B$434,0))+$G30*INDEX(Bieterangaben!I$49:I$434,MATCH($I30,Bieterangaben!$B$49:$B$434,0))</f>
        <v>0</v>
      </c>
      <c r="P30" s="9">
        <f t="shared" si="7"/>
        <v>0</v>
      </c>
      <c r="Q30" s="95">
        <f t="shared" si="8"/>
        <v>0</v>
      </c>
    </row>
    <row r="31" spans="2:17" ht="15" thickBot="1" x14ac:dyDescent="0.35">
      <c r="B31" s="73">
        <v>6500</v>
      </c>
      <c r="C31" s="68">
        <v>5.9523809523809517</v>
      </c>
      <c r="D31" s="68">
        <f>C31+D30</f>
        <v>17.346521942110176</v>
      </c>
      <c r="E31" s="21">
        <f t="shared" si="5"/>
        <v>6250</v>
      </c>
      <c r="F31" s="40">
        <v>1</v>
      </c>
      <c r="G31" s="40">
        <v>0</v>
      </c>
      <c r="H31" s="21">
        <f t="shared" si="0"/>
        <v>6250</v>
      </c>
      <c r="I31" s="21">
        <v>0</v>
      </c>
      <c r="J31" s="88">
        <f t="shared" si="1"/>
        <v>521.42857142857133</v>
      </c>
      <c r="K31" s="96">
        <f t="shared" si="2"/>
        <v>3258928.5714285709</v>
      </c>
      <c r="L31" s="79">
        <f>$F31*INDEX(Bieterangaben!C$49:C$434,MATCH($H31,Bieterangaben!$B$49:$B$434,0))+$G31*INDEX(Bieterangaben!E$49:E$434,MATCH($I31,Bieterangaben!$B$49:$B$434,0))</f>
        <v>0</v>
      </c>
      <c r="M31" s="25">
        <f t="shared" si="3"/>
        <v>0</v>
      </c>
      <c r="N31" s="97">
        <f t="shared" si="6"/>
        <v>0</v>
      </c>
      <c r="O31" s="80">
        <f>$F31*INDEX(Bieterangaben!G$49:G$434,MATCH($H31,Bieterangaben!$B$49:$B$434,0))+$G31*INDEX(Bieterangaben!I$49:I$434,MATCH($I31,Bieterangaben!$B$49:$B$434,0))</f>
        <v>0</v>
      </c>
      <c r="P31" s="26">
        <f t="shared" si="7"/>
        <v>0</v>
      </c>
      <c r="Q31" s="98">
        <f t="shared" si="8"/>
        <v>0</v>
      </c>
    </row>
    <row r="32" spans="2:17" x14ac:dyDescent="0.3">
      <c r="B32" s="74">
        <v>7000</v>
      </c>
      <c r="C32" s="69">
        <v>4.8260971055088708</v>
      </c>
      <c r="D32" s="69">
        <f t="shared" si="4"/>
        <v>22.172619047619047</v>
      </c>
      <c r="E32" s="54">
        <f t="shared" si="5"/>
        <v>6750</v>
      </c>
      <c r="F32" s="55">
        <v>0</v>
      </c>
      <c r="G32" s="41">
        <v>1</v>
      </c>
      <c r="H32" s="54">
        <v>0</v>
      </c>
      <c r="I32" s="54">
        <f t="shared" ref="I32:I42" si="9">E32</f>
        <v>6750</v>
      </c>
      <c r="J32" s="89">
        <f t="shared" si="1"/>
        <v>422.7661064425771</v>
      </c>
      <c r="K32" s="99">
        <f t="shared" si="2"/>
        <v>2853671.2184873954</v>
      </c>
      <c r="L32" s="81">
        <f>$F32*INDEX(Bieterangaben!C$49:C$434,MATCH($H32,Bieterangaben!$B$49:$B$434,0))+$G32*INDEX(Bieterangaben!E$49:E$434,MATCH($I32,Bieterangaben!$B$49:$B$434,0))</f>
        <v>0</v>
      </c>
      <c r="M32" s="56">
        <f t="shared" si="3"/>
        <v>0</v>
      </c>
      <c r="N32" s="100">
        <f t="shared" si="6"/>
        <v>0</v>
      </c>
      <c r="O32" s="82">
        <f>$F32*INDEX(Bieterangaben!G$49:G$434,MATCH($H32,Bieterangaben!$B$49:$B$434,0))+$G32*INDEX(Bieterangaben!I$49:I$434,MATCH($I32,Bieterangaben!$B$49:$B$434,0))</f>
        <v>0</v>
      </c>
      <c r="P32" s="57">
        <f t="shared" si="7"/>
        <v>0</v>
      </c>
      <c r="Q32" s="101">
        <f t="shared" si="8"/>
        <v>0</v>
      </c>
    </row>
    <row r="33" spans="2:20" x14ac:dyDescent="0.3">
      <c r="B33" s="72">
        <v>7500</v>
      </c>
      <c r="C33" s="67">
        <v>5.2141690009337074</v>
      </c>
      <c r="D33" s="67">
        <f t="shared" si="4"/>
        <v>27.386788048552756</v>
      </c>
      <c r="E33" s="20">
        <f t="shared" si="5"/>
        <v>7250</v>
      </c>
      <c r="F33" s="39">
        <v>0</v>
      </c>
      <c r="G33" s="39">
        <v>1</v>
      </c>
      <c r="H33" s="20">
        <v>0</v>
      </c>
      <c r="I33" s="20">
        <f t="shared" si="9"/>
        <v>7250</v>
      </c>
      <c r="J33" s="87">
        <f t="shared" si="1"/>
        <v>456.76120448179279</v>
      </c>
      <c r="K33" s="93">
        <f t="shared" si="2"/>
        <v>3311518.7324929978</v>
      </c>
      <c r="L33" s="77">
        <f>$F33*INDEX(Bieterangaben!C$49:C$434,MATCH($H33,Bieterangaben!$B$49:$B$434,0))+$G33*INDEX(Bieterangaben!E$49:E$434,MATCH($I33,Bieterangaben!$B$49:$B$434,0))</f>
        <v>0</v>
      </c>
      <c r="M33" s="8">
        <f t="shared" si="3"/>
        <v>0</v>
      </c>
      <c r="N33" s="94">
        <f t="shared" si="6"/>
        <v>0</v>
      </c>
      <c r="O33" s="78">
        <f>$F33*INDEX(Bieterangaben!G$49:G$434,MATCH($H33,Bieterangaben!$B$49:$B$434,0))+$G33*INDEX(Bieterangaben!I$49:I$434,MATCH($I33,Bieterangaben!$B$49:$B$434,0))</f>
        <v>0</v>
      </c>
      <c r="P33" s="9">
        <f t="shared" si="7"/>
        <v>0</v>
      </c>
      <c r="Q33" s="95">
        <f t="shared" si="8"/>
        <v>0</v>
      </c>
    </row>
    <row r="34" spans="2:20" x14ac:dyDescent="0.3">
      <c r="B34" s="72">
        <v>8000</v>
      </c>
      <c r="C34" s="67">
        <v>5.9552987861811388</v>
      </c>
      <c r="D34" s="67">
        <f t="shared" si="4"/>
        <v>33.342086834733891</v>
      </c>
      <c r="E34" s="20">
        <f t="shared" si="5"/>
        <v>7750</v>
      </c>
      <c r="F34" s="39">
        <v>0</v>
      </c>
      <c r="G34" s="39">
        <v>1</v>
      </c>
      <c r="H34" s="20">
        <v>0</v>
      </c>
      <c r="I34" s="20">
        <f t="shared" si="9"/>
        <v>7750</v>
      </c>
      <c r="J34" s="87">
        <f t="shared" si="1"/>
        <v>521.68417366946778</v>
      </c>
      <c r="K34" s="93">
        <f t="shared" si="2"/>
        <v>4043052.3459383752</v>
      </c>
      <c r="L34" s="77">
        <f>$F34*INDEX(Bieterangaben!C$49:C$434,MATCH($H34,Bieterangaben!$B$49:$B$434,0))+$G34*INDEX(Bieterangaben!E$49:E$434,MATCH($I34,Bieterangaben!$B$49:$B$434,0))</f>
        <v>0</v>
      </c>
      <c r="M34" s="8">
        <f t="shared" si="3"/>
        <v>0</v>
      </c>
      <c r="N34" s="94">
        <f t="shared" si="6"/>
        <v>0</v>
      </c>
      <c r="O34" s="78">
        <f>$F34*INDEX(Bieterangaben!G$49:G$434,MATCH($H34,Bieterangaben!$B$49:$B$434,0))+$G34*INDEX(Bieterangaben!I$49:I$434,MATCH($I34,Bieterangaben!$B$49:$B$434,0))</f>
        <v>0</v>
      </c>
      <c r="P34" s="9">
        <f t="shared" si="7"/>
        <v>0</v>
      </c>
      <c r="Q34" s="95">
        <f t="shared" si="8"/>
        <v>0</v>
      </c>
    </row>
    <row r="35" spans="2:20" x14ac:dyDescent="0.3">
      <c r="B35" s="72">
        <v>8500</v>
      </c>
      <c r="C35" s="67">
        <v>5.9086134453781511</v>
      </c>
      <c r="D35" s="67">
        <f t="shared" si="4"/>
        <v>39.250700280112042</v>
      </c>
      <c r="E35" s="20">
        <f t="shared" si="5"/>
        <v>8250</v>
      </c>
      <c r="F35" s="39">
        <v>0</v>
      </c>
      <c r="G35" s="39">
        <v>1</v>
      </c>
      <c r="H35" s="20">
        <v>0</v>
      </c>
      <c r="I35" s="20">
        <f t="shared" si="9"/>
        <v>8250</v>
      </c>
      <c r="J35" s="87">
        <f t="shared" si="1"/>
        <v>517.59453781512605</v>
      </c>
      <c r="K35" s="93">
        <f t="shared" si="2"/>
        <v>4270154.9369747899</v>
      </c>
      <c r="L35" s="77">
        <f>$F35*INDEX(Bieterangaben!C$49:C$434,MATCH($H35,Bieterangaben!$B$49:$B$434,0))+$G35*INDEX(Bieterangaben!E$49:E$434,MATCH($I35,Bieterangaben!$B$49:$B$434,0))</f>
        <v>0</v>
      </c>
      <c r="M35" s="8">
        <f t="shared" si="3"/>
        <v>0</v>
      </c>
      <c r="N35" s="94">
        <f t="shared" si="6"/>
        <v>0</v>
      </c>
      <c r="O35" s="78">
        <f>$F35*INDEX(Bieterangaben!G$49:G$434,MATCH($H35,Bieterangaben!$B$49:$B$434,0))+$G35*INDEX(Bieterangaben!I$49:I$434,MATCH($I35,Bieterangaben!$B$49:$B$434,0))</f>
        <v>0</v>
      </c>
      <c r="P35" s="9">
        <f t="shared" si="7"/>
        <v>0</v>
      </c>
      <c r="Q35" s="95">
        <f t="shared" si="8"/>
        <v>0</v>
      </c>
    </row>
    <row r="36" spans="2:20" x14ac:dyDescent="0.3">
      <c r="B36" s="72">
        <v>9000</v>
      </c>
      <c r="C36" s="67">
        <v>5.6547619047619051</v>
      </c>
      <c r="D36" s="67">
        <f t="shared" si="4"/>
        <v>44.905462184873947</v>
      </c>
      <c r="E36" s="20">
        <f t="shared" si="5"/>
        <v>8750</v>
      </c>
      <c r="F36" s="39">
        <v>0</v>
      </c>
      <c r="G36" s="39">
        <v>1</v>
      </c>
      <c r="H36" s="20">
        <v>0</v>
      </c>
      <c r="I36" s="20">
        <f t="shared" si="9"/>
        <v>8750</v>
      </c>
      <c r="J36" s="87">
        <f t="shared" si="1"/>
        <v>495.35714285714283</v>
      </c>
      <c r="K36" s="93">
        <f t="shared" si="2"/>
        <v>4334375</v>
      </c>
      <c r="L36" s="77">
        <f>$F36*INDEX(Bieterangaben!C$49:C$434,MATCH($H36,Bieterangaben!$B$49:$B$434,0))+$G36*INDEX(Bieterangaben!E$49:E$434,MATCH($I36,Bieterangaben!$B$49:$B$434,0))</f>
        <v>0</v>
      </c>
      <c r="M36" s="8">
        <f t="shared" si="3"/>
        <v>0</v>
      </c>
      <c r="N36" s="94">
        <f t="shared" si="6"/>
        <v>0</v>
      </c>
      <c r="O36" s="78">
        <f>$F36*INDEX(Bieterangaben!G$49:G$434,MATCH($H36,Bieterangaben!$B$49:$B$434,0))+$G36*INDEX(Bieterangaben!I$49:I$434,MATCH($I36,Bieterangaben!$B$49:$B$434,0))</f>
        <v>0</v>
      </c>
      <c r="P36" s="9">
        <f t="shared" si="7"/>
        <v>0</v>
      </c>
      <c r="Q36" s="95">
        <f t="shared" si="8"/>
        <v>0</v>
      </c>
    </row>
    <row r="37" spans="2:20" x14ac:dyDescent="0.3">
      <c r="B37" s="72">
        <v>9500</v>
      </c>
      <c r="C37" s="67">
        <v>4.9603174603174605</v>
      </c>
      <c r="D37" s="67">
        <f t="shared" si="4"/>
        <v>49.865779645191409</v>
      </c>
      <c r="E37" s="20">
        <f t="shared" si="5"/>
        <v>9250</v>
      </c>
      <c r="F37" s="39">
        <v>0</v>
      </c>
      <c r="G37" s="39">
        <v>1</v>
      </c>
      <c r="H37" s="20">
        <v>0</v>
      </c>
      <c r="I37" s="20">
        <f t="shared" si="9"/>
        <v>9250</v>
      </c>
      <c r="J37" s="87">
        <f t="shared" si="1"/>
        <v>434.52380952380958</v>
      </c>
      <c r="K37" s="93">
        <f t="shared" si="2"/>
        <v>4019345.2380952383</v>
      </c>
      <c r="L37" s="77">
        <f>$F37*INDEX(Bieterangaben!C$49:C$434,MATCH($H37,Bieterangaben!$B$49:$B$434,0))+$G37*INDEX(Bieterangaben!E$49:E$434,MATCH($I37,Bieterangaben!$B$49:$B$434,0))</f>
        <v>0</v>
      </c>
      <c r="M37" s="8">
        <f t="shared" si="3"/>
        <v>0</v>
      </c>
      <c r="N37" s="94">
        <f t="shared" si="6"/>
        <v>0</v>
      </c>
      <c r="O37" s="78">
        <f>$F37*INDEX(Bieterangaben!G$49:G$434,MATCH($H37,Bieterangaben!$B$49:$B$434,0))+$G37*INDEX(Bieterangaben!I$49:I$434,MATCH($I37,Bieterangaben!$B$49:$B$434,0))</f>
        <v>0</v>
      </c>
      <c r="P37" s="9">
        <f t="shared" si="7"/>
        <v>0</v>
      </c>
      <c r="Q37" s="95">
        <f t="shared" si="8"/>
        <v>0</v>
      </c>
    </row>
    <row r="38" spans="2:20" x14ac:dyDescent="0.3">
      <c r="B38" s="72">
        <v>10000</v>
      </c>
      <c r="C38" s="67">
        <v>4.8581932773109244</v>
      </c>
      <c r="D38" s="67">
        <f t="shared" si="4"/>
        <v>54.723972922502334</v>
      </c>
      <c r="E38" s="20">
        <f t="shared" si="5"/>
        <v>9750</v>
      </c>
      <c r="F38" s="39">
        <v>0</v>
      </c>
      <c r="G38" s="39">
        <v>1</v>
      </c>
      <c r="H38" s="20">
        <v>0</v>
      </c>
      <c r="I38" s="20">
        <f t="shared" si="9"/>
        <v>9750</v>
      </c>
      <c r="J38" s="87">
        <f t="shared" si="1"/>
        <v>425.57773109243698</v>
      </c>
      <c r="K38" s="93">
        <f t="shared" si="2"/>
        <v>4149382.8781512603</v>
      </c>
      <c r="L38" s="77">
        <f>$F38*INDEX(Bieterangaben!C$49:C$434,MATCH($H38,Bieterangaben!$B$49:$B$434,0))+$G38*INDEX(Bieterangaben!E$49:E$434,MATCH($I38,Bieterangaben!$B$49:$B$434,0))</f>
        <v>0</v>
      </c>
      <c r="M38" s="8">
        <f t="shared" si="3"/>
        <v>0</v>
      </c>
      <c r="N38" s="94">
        <f t="shared" si="6"/>
        <v>0</v>
      </c>
      <c r="O38" s="78">
        <f>$F38*INDEX(Bieterangaben!G$49:G$434,MATCH($H38,Bieterangaben!$B$49:$B$434,0))+$G38*INDEX(Bieterangaben!I$49:I$434,MATCH($I38,Bieterangaben!$B$49:$B$434,0))</f>
        <v>0</v>
      </c>
      <c r="P38" s="9">
        <f t="shared" si="7"/>
        <v>0</v>
      </c>
      <c r="Q38" s="95">
        <f t="shared" si="8"/>
        <v>0</v>
      </c>
      <c r="T38" s="19"/>
    </row>
    <row r="39" spans="2:20" x14ac:dyDescent="0.3">
      <c r="B39" s="72">
        <v>10500</v>
      </c>
      <c r="C39" s="67">
        <v>4.7152194211017742</v>
      </c>
      <c r="D39" s="67">
        <f t="shared" si="4"/>
        <v>59.439192343604105</v>
      </c>
      <c r="E39" s="20">
        <f t="shared" si="5"/>
        <v>10250</v>
      </c>
      <c r="F39" s="39">
        <v>0</v>
      </c>
      <c r="G39" s="39">
        <v>1</v>
      </c>
      <c r="H39" s="20">
        <v>0</v>
      </c>
      <c r="I39" s="20">
        <f t="shared" si="9"/>
        <v>10250</v>
      </c>
      <c r="J39" s="87">
        <f t="shared" si="1"/>
        <v>413.05322128851537</v>
      </c>
      <c r="K39" s="93">
        <f t="shared" si="2"/>
        <v>4233795.5182072828</v>
      </c>
      <c r="L39" s="77">
        <f>$F39*INDEX(Bieterangaben!C$49:C$434,MATCH($H39,Bieterangaben!$B$49:$B$434,0))+$G39*INDEX(Bieterangaben!E$49:E$434,MATCH($I39,Bieterangaben!$B$49:$B$434,0))</f>
        <v>0</v>
      </c>
      <c r="M39" s="8">
        <f t="shared" si="3"/>
        <v>0</v>
      </c>
      <c r="N39" s="94">
        <f t="shared" si="6"/>
        <v>0</v>
      </c>
      <c r="O39" s="78">
        <f>$F39*INDEX(Bieterangaben!G$49:G$434,MATCH($H39,Bieterangaben!$B$49:$B$434,0))+$G39*INDEX(Bieterangaben!I$49:I$434,MATCH($I39,Bieterangaben!$B$49:$B$434,0))</f>
        <v>0</v>
      </c>
      <c r="P39" s="9">
        <f t="shared" si="7"/>
        <v>0</v>
      </c>
      <c r="Q39" s="95">
        <f t="shared" si="8"/>
        <v>0</v>
      </c>
      <c r="T39" s="19"/>
    </row>
    <row r="40" spans="2:20" x14ac:dyDescent="0.3">
      <c r="B40" s="72">
        <v>11000</v>
      </c>
      <c r="C40" s="67">
        <v>5.2929505135387487</v>
      </c>
      <c r="D40" s="67">
        <f t="shared" si="4"/>
        <v>64.732142857142861</v>
      </c>
      <c r="E40" s="20">
        <f t="shared" si="5"/>
        <v>10750</v>
      </c>
      <c r="F40" s="39">
        <v>0</v>
      </c>
      <c r="G40" s="39">
        <v>1</v>
      </c>
      <c r="H40" s="20">
        <v>0</v>
      </c>
      <c r="I40" s="20">
        <f t="shared" si="9"/>
        <v>10750</v>
      </c>
      <c r="J40" s="87">
        <f t="shared" si="1"/>
        <v>463.6624649859944</v>
      </c>
      <c r="K40" s="93">
        <f t="shared" si="2"/>
        <v>4984371.4985994399</v>
      </c>
      <c r="L40" s="77">
        <f>$F40*INDEX(Bieterangaben!C$49:C$434,MATCH($H40,Bieterangaben!$B$49:$B$434,0))+$G40*INDEX(Bieterangaben!E$49:E$434,MATCH($I40,Bieterangaben!$B$49:$B$434,0))</f>
        <v>0</v>
      </c>
      <c r="M40" s="8">
        <f t="shared" si="3"/>
        <v>0</v>
      </c>
      <c r="N40" s="94">
        <f t="shared" si="6"/>
        <v>0</v>
      </c>
      <c r="O40" s="78">
        <f>$F40*INDEX(Bieterangaben!G$49:G$434,MATCH($H40,Bieterangaben!$B$49:$B$434,0))+$G40*INDEX(Bieterangaben!I$49:I$434,MATCH($I40,Bieterangaben!$B$49:$B$434,0))</f>
        <v>0</v>
      </c>
      <c r="P40" s="9">
        <f t="shared" si="7"/>
        <v>0</v>
      </c>
      <c r="Q40" s="95">
        <f t="shared" si="8"/>
        <v>0</v>
      </c>
      <c r="T40" s="19"/>
    </row>
    <row r="41" spans="2:20" x14ac:dyDescent="0.3">
      <c r="B41" s="72">
        <v>11500</v>
      </c>
      <c r="C41" s="67">
        <v>5.0040849673202619</v>
      </c>
      <c r="D41" s="67">
        <f t="shared" si="4"/>
        <v>69.736227824463128</v>
      </c>
      <c r="E41" s="20">
        <f t="shared" si="5"/>
        <v>11250</v>
      </c>
      <c r="F41" s="39">
        <v>0</v>
      </c>
      <c r="G41" s="39">
        <v>1</v>
      </c>
      <c r="H41" s="20">
        <v>0</v>
      </c>
      <c r="I41" s="20">
        <f t="shared" si="9"/>
        <v>11250</v>
      </c>
      <c r="J41" s="87">
        <f t="shared" si="1"/>
        <v>438.35784313725492</v>
      </c>
      <c r="K41" s="93">
        <f t="shared" si="2"/>
        <v>4931525.7352941176</v>
      </c>
      <c r="L41" s="77">
        <f>$F41*INDEX(Bieterangaben!C$49:C$434,MATCH($H41,Bieterangaben!$B$49:$B$434,0))+$G41*INDEX(Bieterangaben!E$49:E$434,MATCH($I41,Bieterangaben!$B$49:$B$434,0))</f>
        <v>0</v>
      </c>
      <c r="M41" s="8">
        <f t="shared" si="3"/>
        <v>0</v>
      </c>
      <c r="N41" s="94">
        <f t="shared" si="6"/>
        <v>0</v>
      </c>
      <c r="O41" s="78">
        <f>$F41*INDEX(Bieterangaben!G$49:G$434,MATCH($H41,Bieterangaben!$B$49:$B$434,0))+$G41*INDEX(Bieterangaben!I$49:I$434,MATCH($I41,Bieterangaben!$B$49:$B$434,0))</f>
        <v>0</v>
      </c>
      <c r="P41" s="9">
        <f t="shared" si="7"/>
        <v>0</v>
      </c>
      <c r="Q41" s="95">
        <f t="shared" si="8"/>
        <v>0</v>
      </c>
      <c r="T41" s="19"/>
    </row>
    <row r="42" spans="2:20" x14ac:dyDescent="0.3">
      <c r="B42" s="72">
        <v>12000</v>
      </c>
      <c r="C42" s="67">
        <v>4.4292717086834736</v>
      </c>
      <c r="D42" s="67">
        <f t="shared" si="4"/>
        <v>74.165499533146601</v>
      </c>
      <c r="E42" s="20">
        <f t="shared" si="5"/>
        <v>11750</v>
      </c>
      <c r="F42" s="39">
        <v>0</v>
      </c>
      <c r="G42" s="39">
        <v>1</v>
      </c>
      <c r="H42" s="20">
        <v>0</v>
      </c>
      <c r="I42" s="20">
        <f t="shared" si="9"/>
        <v>11750</v>
      </c>
      <c r="J42" s="87">
        <f t="shared" si="1"/>
        <v>388.00420168067228</v>
      </c>
      <c r="K42" s="93">
        <f t="shared" si="2"/>
        <v>4559049.3697478995</v>
      </c>
      <c r="L42" s="77">
        <f>$F42*INDEX(Bieterangaben!C$49:C$434,MATCH($H42,Bieterangaben!$B$49:$B$434,0))+$G42*INDEX(Bieterangaben!E$49:E$434,MATCH($I42,Bieterangaben!$B$49:$B$434,0))</f>
        <v>0</v>
      </c>
      <c r="M42" s="8">
        <f t="shared" si="3"/>
        <v>0</v>
      </c>
      <c r="N42" s="94">
        <f t="shared" si="6"/>
        <v>0</v>
      </c>
      <c r="O42" s="78">
        <f>$F42*INDEX(Bieterangaben!G$49:G$434,MATCH($H42,Bieterangaben!$B$49:$B$434,0))+$G42*INDEX(Bieterangaben!I$49:I$434,MATCH($I42,Bieterangaben!$B$49:$B$434,0))</f>
        <v>0</v>
      </c>
      <c r="P42" s="9">
        <f t="shared" si="7"/>
        <v>0</v>
      </c>
      <c r="Q42" s="95">
        <f t="shared" si="8"/>
        <v>0</v>
      </c>
      <c r="T42" s="19"/>
    </row>
    <row r="43" spans="2:20" ht="15" thickBot="1" x14ac:dyDescent="0.35">
      <c r="B43" s="73">
        <v>12500</v>
      </c>
      <c r="C43" s="68">
        <v>3.9682539682539679</v>
      </c>
      <c r="D43" s="68">
        <f t="shared" si="4"/>
        <v>78.133753501400562</v>
      </c>
      <c r="E43" s="21">
        <f t="shared" si="5"/>
        <v>12250</v>
      </c>
      <c r="F43" s="40">
        <v>0</v>
      </c>
      <c r="G43" s="40">
        <v>1</v>
      </c>
      <c r="H43" s="21">
        <v>0</v>
      </c>
      <c r="I43" s="21">
        <f t="shared" ref="I43:I67" si="10">E43/G43</f>
        <v>12250</v>
      </c>
      <c r="J43" s="88">
        <f t="shared" si="1"/>
        <v>347.61904761904759</v>
      </c>
      <c r="K43" s="96">
        <f t="shared" si="2"/>
        <v>4258333.333333333</v>
      </c>
      <c r="L43" s="79">
        <f>$F43*INDEX(Bieterangaben!C$49:C$434,MATCH($H43,Bieterangaben!$B$49:$B$434,0))+$G43*INDEX(Bieterangaben!E$49:E$434,MATCH($I43,Bieterangaben!$B$49:$B$434,0))</f>
        <v>0</v>
      </c>
      <c r="M43" s="25">
        <f t="shared" si="3"/>
        <v>0</v>
      </c>
      <c r="N43" s="97">
        <f t="shared" si="6"/>
        <v>0</v>
      </c>
      <c r="O43" s="80">
        <f>$F43*INDEX(Bieterangaben!G$49:G$434,MATCH($H43,Bieterangaben!$B$49:$B$434,0))+$G43*INDEX(Bieterangaben!I$49:I$434,MATCH($I43,Bieterangaben!$B$49:$B$434,0))</f>
        <v>0</v>
      </c>
      <c r="P43" s="26">
        <f t="shared" si="7"/>
        <v>0</v>
      </c>
      <c r="Q43" s="98">
        <f t="shared" si="8"/>
        <v>0</v>
      </c>
      <c r="T43" s="19"/>
    </row>
    <row r="44" spans="2:20" x14ac:dyDescent="0.3">
      <c r="B44" s="74">
        <v>13000</v>
      </c>
      <c r="C44" s="69">
        <v>3.3000700280112047</v>
      </c>
      <c r="D44" s="69">
        <f t="shared" si="4"/>
        <v>81.433823529411768</v>
      </c>
      <c r="E44" s="54">
        <f t="shared" si="5"/>
        <v>12750</v>
      </c>
      <c r="F44" s="55">
        <v>0</v>
      </c>
      <c r="G44" s="55">
        <v>2</v>
      </c>
      <c r="H44" s="54">
        <v>0</v>
      </c>
      <c r="I44" s="54">
        <f t="shared" si="10"/>
        <v>6375</v>
      </c>
      <c r="J44" s="89">
        <f t="shared" si="1"/>
        <v>289.08613445378154</v>
      </c>
      <c r="K44" s="99">
        <f t="shared" si="2"/>
        <v>3685848.2142857146</v>
      </c>
      <c r="L44" s="81">
        <f>$F44*INDEX(Bieterangaben!C$49:C$434,MATCH($H44,Bieterangaben!$B$49:$B$434,0))+$G44*INDEX(Bieterangaben!E$49:E$434,MATCH($I44,Bieterangaben!$B$49:$B$434,0))</f>
        <v>0</v>
      </c>
      <c r="M44" s="56">
        <f t="shared" si="3"/>
        <v>0</v>
      </c>
      <c r="N44" s="100">
        <f t="shared" si="6"/>
        <v>0</v>
      </c>
      <c r="O44" s="82">
        <f>$F44*INDEX(Bieterangaben!G$49:G$434,MATCH($H44,Bieterangaben!$B$49:$B$434,0))+$G44*INDEX(Bieterangaben!I$49:I$434,MATCH($I44,Bieterangaben!$B$49:$B$434,0))</f>
        <v>0</v>
      </c>
      <c r="P44" s="57">
        <f t="shared" si="7"/>
        <v>0</v>
      </c>
      <c r="Q44" s="101">
        <f t="shared" si="8"/>
        <v>0</v>
      </c>
      <c r="T44" s="19"/>
    </row>
    <row r="45" spans="2:20" x14ac:dyDescent="0.3">
      <c r="B45" s="72">
        <v>13500</v>
      </c>
      <c r="C45" s="67">
        <v>2.7048319327731094</v>
      </c>
      <c r="D45" s="67">
        <f t="shared" si="4"/>
        <v>84.138655462184872</v>
      </c>
      <c r="E45" s="20">
        <f t="shared" si="5"/>
        <v>13250</v>
      </c>
      <c r="F45" s="39">
        <v>0</v>
      </c>
      <c r="G45" s="39">
        <v>2</v>
      </c>
      <c r="H45" s="20">
        <v>0</v>
      </c>
      <c r="I45" s="20">
        <f t="shared" si="10"/>
        <v>6625</v>
      </c>
      <c r="J45" s="87">
        <f t="shared" si="1"/>
        <v>236.94327731092437</v>
      </c>
      <c r="K45" s="93">
        <f t="shared" si="2"/>
        <v>3139498.4243697478</v>
      </c>
      <c r="L45" s="77">
        <f>$F45*INDEX(Bieterangaben!C$49:C$434,MATCH($H45,Bieterangaben!$B$49:$B$434,0))+$G45*INDEX(Bieterangaben!E$49:E$434,MATCH($I45,Bieterangaben!$B$49:$B$434,0))</f>
        <v>0</v>
      </c>
      <c r="M45" s="8">
        <f t="shared" si="3"/>
        <v>0</v>
      </c>
      <c r="N45" s="94">
        <f t="shared" si="6"/>
        <v>0</v>
      </c>
      <c r="O45" s="78">
        <f>$F45*INDEX(Bieterangaben!G$49:G$434,MATCH($H45,Bieterangaben!$B$49:$B$434,0))+$G45*INDEX(Bieterangaben!I$49:I$434,MATCH($I45,Bieterangaben!$B$49:$B$434,0))</f>
        <v>0</v>
      </c>
      <c r="P45" s="9">
        <f t="shared" si="7"/>
        <v>0</v>
      </c>
      <c r="Q45" s="95">
        <f t="shared" si="8"/>
        <v>0</v>
      </c>
      <c r="T45" s="19"/>
    </row>
    <row r="46" spans="2:20" x14ac:dyDescent="0.3">
      <c r="B46" s="72">
        <v>14000</v>
      </c>
      <c r="C46" s="67">
        <v>2.3138422035480861</v>
      </c>
      <c r="D46" s="67">
        <f t="shared" si="4"/>
        <v>86.452497665732963</v>
      </c>
      <c r="E46" s="20">
        <f t="shared" si="5"/>
        <v>13750</v>
      </c>
      <c r="F46" s="39">
        <v>0</v>
      </c>
      <c r="G46" s="39">
        <v>2</v>
      </c>
      <c r="H46" s="20">
        <v>0</v>
      </c>
      <c r="I46" s="20">
        <f t="shared" si="10"/>
        <v>6875</v>
      </c>
      <c r="J46" s="87">
        <f t="shared" si="1"/>
        <v>202.69257703081234</v>
      </c>
      <c r="K46" s="93">
        <f t="shared" si="2"/>
        <v>2787022.9341736697</v>
      </c>
      <c r="L46" s="77">
        <f>$F46*INDEX(Bieterangaben!C$49:C$434,MATCH($H46,Bieterangaben!$B$49:$B$434,0))+$G46*INDEX(Bieterangaben!E$49:E$434,MATCH($I46,Bieterangaben!$B$49:$B$434,0))</f>
        <v>0</v>
      </c>
      <c r="M46" s="8">
        <f t="shared" si="3"/>
        <v>0</v>
      </c>
      <c r="N46" s="94">
        <f t="shared" si="6"/>
        <v>0</v>
      </c>
      <c r="O46" s="78">
        <f>$F46*INDEX(Bieterangaben!G$49:G$434,MATCH($H46,Bieterangaben!$B$49:$B$434,0))+$G46*INDEX(Bieterangaben!I$49:I$434,MATCH($I46,Bieterangaben!$B$49:$B$434,0))</f>
        <v>0</v>
      </c>
      <c r="P46" s="9">
        <f t="shared" si="7"/>
        <v>0</v>
      </c>
      <c r="Q46" s="95">
        <f t="shared" si="8"/>
        <v>0</v>
      </c>
      <c r="T46" s="19"/>
    </row>
    <row r="47" spans="2:20" x14ac:dyDescent="0.3">
      <c r="B47" s="72">
        <v>14500</v>
      </c>
      <c r="C47" s="67">
        <v>1.8761671335200747</v>
      </c>
      <c r="D47" s="67">
        <f t="shared" si="4"/>
        <v>88.328664799253033</v>
      </c>
      <c r="E47" s="20">
        <f t="shared" si="5"/>
        <v>14250</v>
      </c>
      <c r="F47" s="39">
        <v>0</v>
      </c>
      <c r="G47" s="39">
        <v>2</v>
      </c>
      <c r="H47" s="20">
        <v>0</v>
      </c>
      <c r="I47" s="20">
        <f t="shared" si="10"/>
        <v>7125</v>
      </c>
      <c r="J47" s="87">
        <f t="shared" si="1"/>
        <v>164.35224089635852</v>
      </c>
      <c r="K47" s="93">
        <f t="shared" si="2"/>
        <v>2342019.4327731091</v>
      </c>
      <c r="L47" s="77">
        <f>$F47*INDEX(Bieterangaben!C$49:C$434,MATCH($H47,Bieterangaben!$B$49:$B$434,0))+$G47*INDEX(Bieterangaben!E$49:E$434,MATCH($I47,Bieterangaben!$B$49:$B$434,0))</f>
        <v>0</v>
      </c>
      <c r="M47" s="8">
        <f t="shared" si="3"/>
        <v>0</v>
      </c>
      <c r="N47" s="94">
        <f t="shared" si="6"/>
        <v>0</v>
      </c>
      <c r="O47" s="78">
        <f>$F47*INDEX(Bieterangaben!G$49:G$434,MATCH($H47,Bieterangaben!$B$49:$B$434,0))+$G47*INDEX(Bieterangaben!I$49:I$434,MATCH($I47,Bieterangaben!$B$49:$B$434,0))</f>
        <v>0</v>
      </c>
      <c r="P47" s="9">
        <f t="shared" si="7"/>
        <v>0</v>
      </c>
      <c r="Q47" s="95">
        <f t="shared" si="8"/>
        <v>0</v>
      </c>
      <c r="T47" s="19"/>
    </row>
    <row r="48" spans="2:20" x14ac:dyDescent="0.3">
      <c r="B48" s="72">
        <v>15000</v>
      </c>
      <c r="C48" s="67">
        <v>1.7098506069094306</v>
      </c>
      <c r="D48" s="67">
        <f t="shared" si="4"/>
        <v>90.03851540616246</v>
      </c>
      <c r="E48" s="20">
        <f t="shared" si="5"/>
        <v>14750</v>
      </c>
      <c r="F48" s="39">
        <v>0</v>
      </c>
      <c r="G48" s="39">
        <v>2</v>
      </c>
      <c r="H48" s="20">
        <v>0</v>
      </c>
      <c r="I48" s="20">
        <f t="shared" si="10"/>
        <v>7375</v>
      </c>
      <c r="J48" s="87">
        <f t="shared" si="1"/>
        <v>149.78291316526611</v>
      </c>
      <c r="K48" s="93">
        <f t="shared" si="2"/>
        <v>2209297.969187675</v>
      </c>
      <c r="L48" s="77">
        <f>$F48*INDEX(Bieterangaben!C$49:C$434,MATCH($H48,Bieterangaben!$B$49:$B$434,0))+$G48*INDEX(Bieterangaben!E$49:E$434,MATCH($I48,Bieterangaben!$B$49:$B$434,0))</f>
        <v>0</v>
      </c>
      <c r="M48" s="8">
        <f t="shared" si="3"/>
        <v>0</v>
      </c>
      <c r="N48" s="94">
        <f t="shared" si="6"/>
        <v>0</v>
      </c>
      <c r="O48" s="78">
        <f>$F48*INDEX(Bieterangaben!G$49:G$434,MATCH($H48,Bieterangaben!$B$49:$B$434,0))+$G48*INDEX(Bieterangaben!I$49:I$434,MATCH($I48,Bieterangaben!$B$49:$B$434,0))</f>
        <v>0</v>
      </c>
      <c r="P48" s="9">
        <f t="shared" si="7"/>
        <v>0</v>
      </c>
      <c r="Q48" s="95">
        <f t="shared" si="8"/>
        <v>0</v>
      </c>
      <c r="T48" s="19"/>
    </row>
    <row r="49" spans="2:17" x14ac:dyDescent="0.3">
      <c r="B49" s="72">
        <v>15500</v>
      </c>
      <c r="C49" s="67">
        <v>1.3888888888888888</v>
      </c>
      <c r="D49" s="67">
        <f t="shared" si="4"/>
        <v>91.427404295051346</v>
      </c>
      <c r="E49" s="20">
        <f t="shared" si="5"/>
        <v>15250</v>
      </c>
      <c r="F49" s="39">
        <v>0</v>
      </c>
      <c r="G49" s="39">
        <v>2</v>
      </c>
      <c r="H49" s="20">
        <v>0</v>
      </c>
      <c r="I49" s="20">
        <f t="shared" si="10"/>
        <v>7625</v>
      </c>
      <c r="J49" s="87">
        <f t="shared" si="1"/>
        <v>121.66666666666666</v>
      </c>
      <c r="K49" s="93">
        <f t="shared" si="2"/>
        <v>1855416.6666666665</v>
      </c>
      <c r="L49" s="77">
        <f>$F49*INDEX(Bieterangaben!C$49:C$434,MATCH($H49,Bieterangaben!$B$49:$B$434,0))+$G49*INDEX(Bieterangaben!E$49:E$434,MATCH($I49,Bieterangaben!$B$49:$B$434,0))</f>
        <v>0</v>
      </c>
      <c r="M49" s="8">
        <f t="shared" si="3"/>
        <v>0</v>
      </c>
      <c r="N49" s="94">
        <f t="shared" si="6"/>
        <v>0</v>
      </c>
      <c r="O49" s="78">
        <f>$F49*INDEX(Bieterangaben!G$49:G$434,MATCH($H49,Bieterangaben!$B$49:$B$434,0))+$G49*INDEX(Bieterangaben!I$49:I$434,MATCH($I49,Bieterangaben!$B$49:$B$434,0))</f>
        <v>0</v>
      </c>
      <c r="P49" s="9">
        <f t="shared" si="7"/>
        <v>0</v>
      </c>
      <c r="Q49" s="95">
        <f t="shared" si="8"/>
        <v>0</v>
      </c>
    </row>
    <row r="50" spans="2:17" x14ac:dyDescent="0.3">
      <c r="B50" s="72">
        <v>16000</v>
      </c>
      <c r="C50" s="67">
        <v>1.3480392156862746</v>
      </c>
      <c r="D50" s="67">
        <f t="shared" si="4"/>
        <v>92.775443510737617</v>
      </c>
      <c r="E50" s="20">
        <f t="shared" si="5"/>
        <v>15750</v>
      </c>
      <c r="F50" s="39">
        <v>0</v>
      </c>
      <c r="G50" s="39">
        <v>2</v>
      </c>
      <c r="H50" s="20">
        <v>0</v>
      </c>
      <c r="I50" s="20">
        <f t="shared" si="10"/>
        <v>7875</v>
      </c>
      <c r="J50" s="87">
        <f t="shared" si="1"/>
        <v>118.08823529411765</v>
      </c>
      <c r="K50" s="93">
        <f t="shared" si="2"/>
        <v>1859889.705882353</v>
      </c>
      <c r="L50" s="77">
        <f>$F50*INDEX(Bieterangaben!C$49:C$434,MATCH($H50,Bieterangaben!$B$49:$B$434,0))+$G50*INDEX(Bieterangaben!E$49:E$434,MATCH($I50,Bieterangaben!$B$49:$B$434,0))</f>
        <v>0</v>
      </c>
      <c r="M50" s="8">
        <f t="shared" si="3"/>
        <v>0</v>
      </c>
      <c r="N50" s="94">
        <f t="shared" si="6"/>
        <v>0</v>
      </c>
      <c r="O50" s="78">
        <f>$F50*INDEX(Bieterangaben!G$49:G$434,MATCH($H50,Bieterangaben!$B$49:$B$434,0))+$G50*INDEX(Bieterangaben!I$49:I$434,MATCH($I50,Bieterangaben!$B$49:$B$434,0))</f>
        <v>0</v>
      </c>
      <c r="P50" s="9">
        <f t="shared" si="7"/>
        <v>0</v>
      </c>
      <c r="Q50" s="95">
        <f t="shared" si="8"/>
        <v>0</v>
      </c>
    </row>
    <row r="51" spans="2:17" x14ac:dyDescent="0.3">
      <c r="B51" s="72">
        <v>16500</v>
      </c>
      <c r="C51" s="67">
        <v>1.2955182072829132</v>
      </c>
      <c r="D51" s="67">
        <f t="shared" si="4"/>
        <v>94.070961718020527</v>
      </c>
      <c r="E51" s="20">
        <f t="shared" si="5"/>
        <v>16250</v>
      </c>
      <c r="F51" s="39">
        <v>0</v>
      </c>
      <c r="G51" s="39">
        <v>2</v>
      </c>
      <c r="H51" s="20">
        <v>0</v>
      </c>
      <c r="I51" s="20">
        <f t="shared" si="10"/>
        <v>8125</v>
      </c>
      <c r="J51" s="87">
        <f t="shared" si="1"/>
        <v>113.4873949579832</v>
      </c>
      <c r="K51" s="93">
        <f t="shared" si="2"/>
        <v>1844170.1680672269</v>
      </c>
      <c r="L51" s="77">
        <f>$F51*INDEX(Bieterangaben!C$49:C$434,MATCH($H51,Bieterangaben!$B$49:$B$434,0))+$G51*INDEX(Bieterangaben!E$49:E$434,MATCH($I51,Bieterangaben!$B$49:$B$434,0))</f>
        <v>0</v>
      </c>
      <c r="M51" s="8">
        <f t="shared" si="3"/>
        <v>0</v>
      </c>
      <c r="N51" s="94">
        <f t="shared" si="6"/>
        <v>0</v>
      </c>
      <c r="O51" s="78">
        <f>$F51*INDEX(Bieterangaben!G$49:G$434,MATCH($H51,Bieterangaben!$B$49:$B$434,0))+$G51*INDEX(Bieterangaben!I$49:I$434,MATCH($I51,Bieterangaben!$B$49:$B$434,0))</f>
        <v>0</v>
      </c>
      <c r="P51" s="9">
        <f t="shared" si="7"/>
        <v>0</v>
      </c>
      <c r="Q51" s="95">
        <f t="shared" si="8"/>
        <v>0</v>
      </c>
    </row>
    <row r="52" spans="2:17" x14ac:dyDescent="0.3">
      <c r="B52" s="72">
        <v>17000</v>
      </c>
      <c r="C52" s="67">
        <v>0.99206349206349198</v>
      </c>
      <c r="D52" s="67">
        <f t="shared" si="4"/>
        <v>95.063025210084021</v>
      </c>
      <c r="E52" s="20">
        <f t="shared" si="5"/>
        <v>16750</v>
      </c>
      <c r="F52" s="39">
        <v>0</v>
      </c>
      <c r="G52" s="39">
        <v>2</v>
      </c>
      <c r="H52" s="20">
        <v>0</v>
      </c>
      <c r="I52" s="20">
        <f t="shared" si="10"/>
        <v>8375</v>
      </c>
      <c r="J52" s="87">
        <f t="shared" si="1"/>
        <v>86.904761904761898</v>
      </c>
      <c r="K52" s="93">
        <f t="shared" si="2"/>
        <v>1455654.7619047619</v>
      </c>
      <c r="L52" s="77">
        <f>$F52*INDEX(Bieterangaben!C$49:C$434,MATCH($H52,Bieterangaben!$B$49:$B$434,0))+$G52*INDEX(Bieterangaben!E$49:E$434,MATCH($I52,Bieterangaben!$B$49:$B$434,0))</f>
        <v>0</v>
      </c>
      <c r="M52" s="8">
        <f t="shared" si="3"/>
        <v>0</v>
      </c>
      <c r="N52" s="94">
        <f t="shared" si="6"/>
        <v>0</v>
      </c>
      <c r="O52" s="78">
        <f>$F52*INDEX(Bieterangaben!G$49:G$434,MATCH($H52,Bieterangaben!$B$49:$B$434,0))+$G52*INDEX(Bieterangaben!I$49:I$434,MATCH($I52,Bieterangaben!$B$49:$B$434,0))</f>
        <v>0</v>
      </c>
      <c r="P52" s="9">
        <f t="shared" si="7"/>
        <v>0</v>
      </c>
      <c r="Q52" s="95">
        <f t="shared" si="8"/>
        <v>0</v>
      </c>
    </row>
    <row r="53" spans="2:17" x14ac:dyDescent="0.3">
      <c r="B53" s="72">
        <v>17500</v>
      </c>
      <c r="C53" s="67">
        <v>0.84325396825396826</v>
      </c>
      <c r="D53" s="67">
        <f t="shared" si="4"/>
        <v>95.906279178337982</v>
      </c>
      <c r="E53" s="20">
        <f t="shared" si="5"/>
        <v>17250</v>
      </c>
      <c r="F53" s="39">
        <v>0</v>
      </c>
      <c r="G53" s="39">
        <v>2</v>
      </c>
      <c r="H53" s="20">
        <v>0</v>
      </c>
      <c r="I53" s="20">
        <f t="shared" si="10"/>
        <v>8625</v>
      </c>
      <c r="J53" s="87">
        <f t="shared" si="1"/>
        <v>73.86904761904762</v>
      </c>
      <c r="K53" s="93">
        <f t="shared" si="2"/>
        <v>1274241.0714285714</v>
      </c>
      <c r="L53" s="77">
        <f>$F53*INDEX(Bieterangaben!C$49:C$434,MATCH($H53,Bieterangaben!$B$49:$B$434,0))+$G53*INDEX(Bieterangaben!E$49:E$434,MATCH($I53,Bieterangaben!$B$49:$B$434,0))</f>
        <v>0</v>
      </c>
      <c r="M53" s="8">
        <f t="shared" si="3"/>
        <v>0</v>
      </c>
      <c r="N53" s="94">
        <f t="shared" si="6"/>
        <v>0</v>
      </c>
      <c r="O53" s="78">
        <f>$F53*INDEX(Bieterangaben!G$49:G$434,MATCH($H53,Bieterangaben!$B$49:$B$434,0))+$G53*INDEX(Bieterangaben!I$49:I$434,MATCH($I53,Bieterangaben!$B$49:$B$434,0))</f>
        <v>0</v>
      </c>
      <c r="P53" s="9">
        <f t="shared" si="7"/>
        <v>0</v>
      </c>
      <c r="Q53" s="95">
        <f t="shared" si="8"/>
        <v>0</v>
      </c>
    </row>
    <row r="54" spans="2:17" x14ac:dyDescent="0.3">
      <c r="B54" s="72">
        <v>18000</v>
      </c>
      <c r="C54" s="67">
        <v>0.81699346405228768</v>
      </c>
      <c r="D54" s="67">
        <f t="shared" si="4"/>
        <v>96.72327264239027</v>
      </c>
      <c r="E54" s="20">
        <f t="shared" si="5"/>
        <v>17750</v>
      </c>
      <c r="F54" s="39">
        <v>0</v>
      </c>
      <c r="G54" s="39">
        <v>2</v>
      </c>
      <c r="H54" s="20">
        <v>0</v>
      </c>
      <c r="I54" s="20">
        <f t="shared" si="10"/>
        <v>8875</v>
      </c>
      <c r="J54" s="87">
        <f t="shared" si="1"/>
        <v>71.568627450980401</v>
      </c>
      <c r="K54" s="93">
        <f t="shared" si="2"/>
        <v>1270343.1372549022</v>
      </c>
      <c r="L54" s="77">
        <f>$F54*INDEX(Bieterangaben!C$49:C$434,MATCH($H54,Bieterangaben!$B$49:$B$434,0))+$G54*INDEX(Bieterangaben!E$49:E$434,MATCH($I54,Bieterangaben!$B$49:$B$434,0))</f>
        <v>0</v>
      </c>
      <c r="M54" s="8">
        <f t="shared" si="3"/>
        <v>0</v>
      </c>
      <c r="N54" s="94">
        <f t="shared" si="6"/>
        <v>0</v>
      </c>
      <c r="O54" s="78">
        <f>$F54*INDEX(Bieterangaben!G$49:G$434,MATCH($H54,Bieterangaben!$B$49:$B$434,0))+$G54*INDEX(Bieterangaben!I$49:I$434,MATCH($I54,Bieterangaben!$B$49:$B$434,0))</f>
        <v>0</v>
      </c>
      <c r="P54" s="9">
        <f t="shared" si="7"/>
        <v>0</v>
      </c>
      <c r="Q54" s="95">
        <f t="shared" si="8"/>
        <v>0</v>
      </c>
    </row>
    <row r="55" spans="2:17" x14ac:dyDescent="0.3">
      <c r="B55" s="72">
        <v>18500</v>
      </c>
      <c r="C55" s="67">
        <v>0.81407563025210095</v>
      </c>
      <c r="D55" s="67">
        <f t="shared" si="4"/>
        <v>97.537348272642376</v>
      </c>
      <c r="E55" s="20">
        <f t="shared" si="5"/>
        <v>18250</v>
      </c>
      <c r="F55" s="39">
        <v>0</v>
      </c>
      <c r="G55" s="39">
        <v>2</v>
      </c>
      <c r="H55" s="20">
        <v>0</v>
      </c>
      <c r="I55" s="20">
        <f t="shared" si="10"/>
        <v>9125</v>
      </c>
      <c r="J55" s="87">
        <f t="shared" ref="J55:J82" si="11">C55/100*8760</f>
        <v>71.313025210084035</v>
      </c>
      <c r="K55" s="93">
        <f t="shared" si="2"/>
        <v>1301462.7100840337</v>
      </c>
      <c r="L55" s="77">
        <f>$F55*INDEX(Bieterangaben!C$49:C$434,MATCH($H55,Bieterangaben!$B$49:$B$434,0))+$G55*INDEX(Bieterangaben!E$49:E$434,MATCH($I55,Bieterangaben!$B$49:$B$434,0))</f>
        <v>0</v>
      </c>
      <c r="M55" s="8">
        <f t="shared" si="3"/>
        <v>0</v>
      </c>
      <c r="N55" s="94">
        <f t="shared" si="6"/>
        <v>0</v>
      </c>
      <c r="O55" s="78">
        <f>$F55*INDEX(Bieterangaben!G$49:G$434,MATCH($H55,Bieterangaben!$B$49:$B$434,0))+$G55*INDEX(Bieterangaben!I$49:I$434,MATCH($I55,Bieterangaben!$B$49:$B$434,0))</f>
        <v>0</v>
      </c>
      <c r="P55" s="9">
        <f t="shared" si="7"/>
        <v>0</v>
      </c>
      <c r="Q55" s="95">
        <f t="shared" si="8"/>
        <v>0</v>
      </c>
    </row>
    <row r="56" spans="2:17" x14ac:dyDescent="0.3">
      <c r="B56" s="72">
        <v>19000</v>
      </c>
      <c r="C56" s="67">
        <v>0.58648459383753504</v>
      </c>
      <c r="D56" s="67">
        <f t="shared" si="4"/>
        <v>98.123832866479916</v>
      </c>
      <c r="E56" s="20">
        <f t="shared" si="5"/>
        <v>18750</v>
      </c>
      <c r="F56" s="39">
        <v>0</v>
      </c>
      <c r="G56" s="39">
        <v>2</v>
      </c>
      <c r="H56" s="20">
        <v>0</v>
      </c>
      <c r="I56" s="20">
        <f t="shared" si="10"/>
        <v>9375</v>
      </c>
      <c r="J56" s="87">
        <f t="shared" si="11"/>
        <v>51.37605042016807</v>
      </c>
      <c r="K56" s="93">
        <f t="shared" si="2"/>
        <v>963300.94537815137</v>
      </c>
      <c r="L56" s="77">
        <f>$F56*INDEX(Bieterangaben!C$49:C$434,MATCH($H56,Bieterangaben!$B$49:$B$434,0))+$G56*INDEX(Bieterangaben!E$49:E$434,MATCH($I56,Bieterangaben!$B$49:$B$434,0))</f>
        <v>0</v>
      </c>
      <c r="M56" s="8">
        <f t="shared" si="3"/>
        <v>0</v>
      </c>
      <c r="N56" s="94">
        <f t="shared" si="6"/>
        <v>0</v>
      </c>
      <c r="O56" s="78">
        <f>$F56*INDEX(Bieterangaben!G$49:G$434,MATCH($H56,Bieterangaben!$B$49:$B$434,0))+$G56*INDEX(Bieterangaben!I$49:I$434,MATCH($I56,Bieterangaben!$B$49:$B$434,0))</f>
        <v>0</v>
      </c>
      <c r="P56" s="9">
        <f t="shared" si="7"/>
        <v>0</v>
      </c>
      <c r="Q56" s="95">
        <f t="shared" si="8"/>
        <v>0</v>
      </c>
    </row>
    <row r="57" spans="2:17" x14ac:dyDescent="0.3">
      <c r="B57" s="72">
        <v>19500</v>
      </c>
      <c r="C57" s="67">
        <v>0.34722222222222221</v>
      </c>
      <c r="D57" s="67">
        <f t="shared" si="4"/>
        <v>98.471055088702144</v>
      </c>
      <c r="E57" s="20">
        <f t="shared" si="5"/>
        <v>19250</v>
      </c>
      <c r="F57" s="39">
        <v>0</v>
      </c>
      <c r="G57" s="39">
        <v>2</v>
      </c>
      <c r="H57" s="20">
        <v>0</v>
      </c>
      <c r="I57" s="20">
        <f t="shared" si="10"/>
        <v>9625</v>
      </c>
      <c r="J57" s="87">
        <f t="shared" si="11"/>
        <v>30.416666666666664</v>
      </c>
      <c r="K57" s="93">
        <f t="shared" si="2"/>
        <v>585520.83333333326</v>
      </c>
      <c r="L57" s="77">
        <f>$F57*INDEX(Bieterangaben!C$49:C$434,MATCH($H57,Bieterangaben!$B$49:$B$434,0))+$G57*INDEX(Bieterangaben!E$49:E$434,MATCH($I57,Bieterangaben!$B$49:$B$434,0))</f>
        <v>0</v>
      </c>
      <c r="M57" s="8">
        <f t="shared" si="3"/>
        <v>0</v>
      </c>
      <c r="N57" s="94">
        <f t="shared" si="6"/>
        <v>0</v>
      </c>
      <c r="O57" s="78">
        <f>$F57*INDEX(Bieterangaben!G$49:G$434,MATCH($H57,Bieterangaben!$B$49:$B$434,0))+$G57*INDEX(Bieterangaben!I$49:I$434,MATCH($I57,Bieterangaben!$B$49:$B$434,0))</f>
        <v>0</v>
      </c>
      <c r="P57" s="9">
        <f t="shared" si="7"/>
        <v>0</v>
      </c>
      <c r="Q57" s="95">
        <f t="shared" si="8"/>
        <v>0</v>
      </c>
    </row>
    <row r="58" spans="2:17" x14ac:dyDescent="0.3">
      <c r="B58" s="72">
        <v>20000</v>
      </c>
      <c r="C58" s="67">
        <v>0.17798786181139123</v>
      </c>
      <c r="D58" s="67">
        <f t="shared" si="4"/>
        <v>98.649042950513532</v>
      </c>
      <c r="E58" s="20">
        <f t="shared" si="5"/>
        <v>19750</v>
      </c>
      <c r="F58" s="39">
        <v>0</v>
      </c>
      <c r="G58" s="39">
        <v>2</v>
      </c>
      <c r="H58" s="20">
        <v>0</v>
      </c>
      <c r="I58" s="20">
        <f t="shared" si="10"/>
        <v>9875</v>
      </c>
      <c r="J58" s="87">
        <f t="shared" si="11"/>
        <v>15.591736694677872</v>
      </c>
      <c r="K58" s="93">
        <f t="shared" si="2"/>
        <v>307936.79971988796</v>
      </c>
      <c r="L58" s="77">
        <f>$F58*INDEX(Bieterangaben!C$49:C$434,MATCH($H58,Bieterangaben!$B$49:$B$434,0))+$G58*INDEX(Bieterangaben!E$49:E$434,MATCH($I58,Bieterangaben!$B$49:$B$434,0))</f>
        <v>0</v>
      </c>
      <c r="M58" s="8">
        <f t="shared" si="3"/>
        <v>0</v>
      </c>
      <c r="N58" s="94">
        <f t="shared" si="6"/>
        <v>0</v>
      </c>
      <c r="O58" s="78">
        <f>$F58*INDEX(Bieterangaben!G$49:G$434,MATCH($H58,Bieterangaben!$B$49:$B$434,0))+$G58*INDEX(Bieterangaben!I$49:I$434,MATCH($I58,Bieterangaben!$B$49:$B$434,0))</f>
        <v>0</v>
      </c>
      <c r="P58" s="9">
        <f t="shared" si="7"/>
        <v>0</v>
      </c>
      <c r="Q58" s="95">
        <f t="shared" si="8"/>
        <v>0</v>
      </c>
    </row>
    <row r="59" spans="2:17" x14ac:dyDescent="0.3">
      <c r="B59" s="72">
        <v>20500</v>
      </c>
      <c r="C59" s="67">
        <v>0.18965919701213818</v>
      </c>
      <c r="D59" s="67">
        <f t="shared" si="4"/>
        <v>98.838702147525666</v>
      </c>
      <c r="E59" s="20">
        <f t="shared" si="5"/>
        <v>20250</v>
      </c>
      <c r="F59" s="39">
        <v>0</v>
      </c>
      <c r="G59" s="39">
        <v>2</v>
      </c>
      <c r="H59" s="20">
        <v>0</v>
      </c>
      <c r="I59" s="20">
        <f t="shared" si="10"/>
        <v>10125</v>
      </c>
      <c r="J59" s="87">
        <f t="shared" si="11"/>
        <v>16.614145658263304</v>
      </c>
      <c r="K59" s="93">
        <f t="shared" si="2"/>
        <v>336436.44957983191</v>
      </c>
      <c r="L59" s="77">
        <f>$F59*INDEX(Bieterangaben!C$49:C$434,MATCH($H59,Bieterangaben!$B$49:$B$434,0))+$G59*INDEX(Bieterangaben!E$49:E$434,MATCH($I59,Bieterangaben!$B$49:$B$434,0))</f>
        <v>0</v>
      </c>
      <c r="M59" s="8">
        <f t="shared" si="3"/>
        <v>0</v>
      </c>
      <c r="N59" s="94">
        <f t="shared" si="6"/>
        <v>0</v>
      </c>
      <c r="O59" s="78">
        <f>$F59*INDEX(Bieterangaben!G$49:G$434,MATCH($H59,Bieterangaben!$B$49:$B$434,0))+$G59*INDEX(Bieterangaben!I$49:I$434,MATCH($I59,Bieterangaben!$B$49:$B$434,0))</f>
        <v>0</v>
      </c>
      <c r="P59" s="9">
        <f t="shared" si="7"/>
        <v>0</v>
      </c>
      <c r="Q59" s="95">
        <f t="shared" si="8"/>
        <v>0</v>
      </c>
    </row>
    <row r="60" spans="2:17" x14ac:dyDescent="0.3">
      <c r="B60" s="72">
        <v>21000</v>
      </c>
      <c r="C60" s="67">
        <v>0.21300186741363211</v>
      </c>
      <c r="D60" s="67">
        <f t="shared" si="4"/>
        <v>99.051704014939304</v>
      </c>
      <c r="E60" s="20">
        <f t="shared" si="5"/>
        <v>20750</v>
      </c>
      <c r="F60" s="39">
        <v>0</v>
      </c>
      <c r="G60" s="39">
        <v>2</v>
      </c>
      <c r="H60" s="20">
        <v>0</v>
      </c>
      <c r="I60" s="20">
        <f t="shared" si="10"/>
        <v>10375</v>
      </c>
      <c r="J60" s="87">
        <f t="shared" si="11"/>
        <v>18.658963585434172</v>
      </c>
      <c r="K60" s="93">
        <f t="shared" si="2"/>
        <v>387173.49439775909</v>
      </c>
      <c r="L60" s="77">
        <f>$F60*INDEX(Bieterangaben!C$49:C$434,MATCH($H60,Bieterangaben!$B$49:$B$434,0))+$G60*INDEX(Bieterangaben!E$49:E$434,MATCH($I60,Bieterangaben!$B$49:$B$434,0))</f>
        <v>0</v>
      </c>
      <c r="M60" s="8">
        <f t="shared" si="3"/>
        <v>0</v>
      </c>
      <c r="N60" s="94">
        <f t="shared" si="6"/>
        <v>0</v>
      </c>
      <c r="O60" s="78">
        <f>$F60*INDEX(Bieterangaben!G$49:G$434,MATCH($H60,Bieterangaben!$B$49:$B$434,0))+$G60*INDEX(Bieterangaben!I$49:I$434,MATCH($I60,Bieterangaben!$B$49:$B$434,0))</f>
        <v>0</v>
      </c>
      <c r="P60" s="9">
        <f t="shared" si="7"/>
        <v>0</v>
      </c>
      <c r="Q60" s="95">
        <f t="shared" si="8"/>
        <v>0</v>
      </c>
    </row>
    <row r="61" spans="2:17" x14ac:dyDescent="0.3">
      <c r="B61" s="72">
        <v>21500</v>
      </c>
      <c r="C61" s="67">
        <v>0.14589169000933708</v>
      </c>
      <c r="D61" s="67">
        <f t="shared" si="4"/>
        <v>99.19759570494864</v>
      </c>
      <c r="E61" s="20">
        <f t="shared" si="5"/>
        <v>21250</v>
      </c>
      <c r="F61" s="39">
        <v>0</v>
      </c>
      <c r="G61" s="39">
        <v>2</v>
      </c>
      <c r="H61" s="20">
        <v>0</v>
      </c>
      <c r="I61" s="20">
        <f t="shared" si="10"/>
        <v>10625</v>
      </c>
      <c r="J61" s="87">
        <f t="shared" si="11"/>
        <v>12.780112044817928</v>
      </c>
      <c r="K61" s="93">
        <f t="shared" si="2"/>
        <v>271577.38095238095</v>
      </c>
      <c r="L61" s="77">
        <f>$F61*INDEX(Bieterangaben!C$49:C$434,MATCH($H61,Bieterangaben!$B$49:$B$434,0))+$G61*INDEX(Bieterangaben!E$49:E$434,MATCH($I61,Bieterangaben!$B$49:$B$434,0))</f>
        <v>0</v>
      </c>
      <c r="M61" s="8">
        <f t="shared" si="3"/>
        <v>0</v>
      </c>
      <c r="N61" s="94">
        <f t="shared" si="6"/>
        <v>0</v>
      </c>
      <c r="O61" s="78">
        <f>$F61*INDEX(Bieterangaben!G$49:G$434,MATCH($H61,Bieterangaben!$B$49:$B$434,0))+$G61*INDEX(Bieterangaben!I$49:I$434,MATCH($I61,Bieterangaben!$B$49:$B$434,0))</f>
        <v>0</v>
      </c>
      <c r="P61" s="9">
        <f t="shared" si="7"/>
        <v>0</v>
      </c>
      <c r="Q61" s="95">
        <f t="shared" si="8"/>
        <v>0</v>
      </c>
    </row>
    <row r="62" spans="2:17" x14ac:dyDescent="0.3">
      <c r="B62" s="72">
        <v>22000</v>
      </c>
      <c r="C62" s="67">
        <v>0.11671335200746966</v>
      </c>
      <c r="D62" s="67">
        <f t="shared" si="4"/>
        <v>99.314309056956105</v>
      </c>
      <c r="E62" s="20">
        <f t="shared" si="5"/>
        <v>21750</v>
      </c>
      <c r="F62" s="39">
        <v>0</v>
      </c>
      <c r="G62" s="39">
        <v>2</v>
      </c>
      <c r="H62" s="20">
        <v>0</v>
      </c>
      <c r="I62" s="20">
        <f t="shared" si="10"/>
        <v>10875</v>
      </c>
      <c r="J62" s="87">
        <f t="shared" si="11"/>
        <v>10.224089635854341</v>
      </c>
      <c r="K62" s="93">
        <f t="shared" si="2"/>
        <v>222373.94957983191</v>
      </c>
      <c r="L62" s="77">
        <f>$F62*INDEX(Bieterangaben!C$49:C$434,MATCH($H62,Bieterangaben!$B$49:$B$434,0))+$G62*INDEX(Bieterangaben!E$49:E$434,MATCH($I62,Bieterangaben!$B$49:$B$434,0))</f>
        <v>0</v>
      </c>
      <c r="M62" s="8">
        <f t="shared" si="3"/>
        <v>0</v>
      </c>
      <c r="N62" s="94">
        <f t="shared" si="6"/>
        <v>0</v>
      </c>
      <c r="O62" s="78">
        <f>$F62*INDEX(Bieterangaben!G$49:G$434,MATCH($H62,Bieterangaben!$B$49:$B$434,0))+$G62*INDEX(Bieterangaben!I$49:I$434,MATCH($I62,Bieterangaben!$B$49:$B$434,0))</f>
        <v>0</v>
      </c>
      <c r="P62" s="9">
        <f t="shared" si="7"/>
        <v>0</v>
      </c>
      <c r="Q62" s="95">
        <f t="shared" si="8"/>
        <v>0</v>
      </c>
    </row>
    <row r="63" spans="2:17" x14ac:dyDescent="0.3">
      <c r="B63" s="72">
        <v>22500</v>
      </c>
      <c r="C63" s="67">
        <v>9.045284780578898E-2</v>
      </c>
      <c r="D63" s="67">
        <f t="shared" si="4"/>
        <v>99.404761904761898</v>
      </c>
      <c r="E63" s="20">
        <f t="shared" si="5"/>
        <v>22250</v>
      </c>
      <c r="F63" s="39">
        <v>0</v>
      </c>
      <c r="G63" s="39">
        <v>2</v>
      </c>
      <c r="H63" s="20">
        <v>0</v>
      </c>
      <c r="I63" s="20">
        <f t="shared" si="10"/>
        <v>11125</v>
      </c>
      <c r="J63" s="87">
        <f t="shared" si="11"/>
        <v>7.9236694677871142</v>
      </c>
      <c r="K63" s="93">
        <f t="shared" si="2"/>
        <v>176301.6456582633</v>
      </c>
      <c r="L63" s="77">
        <f>$F63*INDEX(Bieterangaben!C$49:C$434,MATCH($H63,Bieterangaben!$B$49:$B$434,0))+$G63*INDEX(Bieterangaben!E$49:E$434,MATCH($I63,Bieterangaben!$B$49:$B$434,0))</f>
        <v>0</v>
      </c>
      <c r="M63" s="8">
        <f t="shared" si="3"/>
        <v>0</v>
      </c>
      <c r="N63" s="94">
        <f t="shared" si="6"/>
        <v>0</v>
      </c>
      <c r="O63" s="78">
        <f>$F63*INDEX(Bieterangaben!G$49:G$434,MATCH($H63,Bieterangaben!$B$49:$B$434,0))+$G63*INDEX(Bieterangaben!I$49:I$434,MATCH($I63,Bieterangaben!$B$49:$B$434,0))</f>
        <v>0</v>
      </c>
      <c r="P63" s="9">
        <f t="shared" si="7"/>
        <v>0</v>
      </c>
      <c r="Q63" s="95">
        <f t="shared" si="8"/>
        <v>0</v>
      </c>
    </row>
    <row r="64" spans="2:17" x14ac:dyDescent="0.3">
      <c r="B64" s="72">
        <v>23000</v>
      </c>
      <c r="C64" s="67">
        <v>8.7535014005602249E-2</v>
      </c>
      <c r="D64" s="67">
        <f t="shared" si="4"/>
        <v>99.492296918767494</v>
      </c>
      <c r="E64" s="20">
        <f t="shared" si="5"/>
        <v>22750</v>
      </c>
      <c r="F64" s="39">
        <v>0</v>
      </c>
      <c r="G64" s="39">
        <v>2</v>
      </c>
      <c r="H64" s="20">
        <v>0</v>
      </c>
      <c r="I64" s="20">
        <f t="shared" si="10"/>
        <v>11375</v>
      </c>
      <c r="J64" s="87">
        <f t="shared" si="11"/>
        <v>7.6680672268907566</v>
      </c>
      <c r="K64" s="93">
        <f t="shared" si="2"/>
        <v>174448.5294117647</v>
      </c>
      <c r="L64" s="77">
        <f>$F64*INDEX(Bieterangaben!C$49:C$434,MATCH($H64,Bieterangaben!$B$49:$B$434,0))+$G64*INDEX(Bieterangaben!E$49:E$434,MATCH($I64,Bieterangaben!$B$49:$B$434,0))</f>
        <v>0</v>
      </c>
      <c r="M64" s="8">
        <f t="shared" si="3"/>
        <v>0</v>
      </c>
      <c r="N64" s="94">
        <f t="shared" si="6"/>
        <v>0</v>
      </c>
      <c r="O64" s="78">
        <f>$F64*INDEX(Bieterangaben!G$49:G$434,MATCH($H64,Bieterangaben!$B$49:$B$434,0))+$G64*INDEX(Bieterangaben!I$49:I$434,MATCH($I64,Bieterangaben!$B$49:$B$434,0))</f>
        <v>0</v>
      </c>
      <c r="P64" s="9">
        <f t="shared" si="7"/>
        <v>0</v>
      </c>
      <c r="Q64" s="95">
        <f t="shared" si="8"/>
        <v>0</v>
      </c>
    </row>
    <row r="65" spans="2:21" x14ac:dyDescent="0.3">
      <c r="B65" s="72">
        <v>23500</v>
      </c>
      <c r="C65" s="67">
        <v>8.4617180205415504E-2</v>
      </c>
      <c r="D65" s="67">
        <f t="shared" si="4"/>
        <v>99.576914098972907</v>
      </c>
      <c r="E65" s="20">
        <f t="shared" si="5"/>
        <v>23250</v>
      </c>
      <c r="F65" s="39">
        <v>0</v>
      </c>
      <c r="G65" s="39">
        <v>2</v>
      </c>
      <c r="H65" s="20">
        <v>0</v>
      </c>
      <c r="I65" s="20">
        <f t="shared" si="10"/>
        <v>11625</v>
      </c>
      <c r="J65" s="87">
        <f t="shared" si="11"/>
        <v>7.4124649859943981</v>
      </c>
      <c r="K65" s="93">
        <f t="shared" si="2"/>
        <v>172339.81092436975</v>
      </c>
      <c r="L65" s="77">
        <f>$F65*INDEX(Bieterangaben!C$49:C$434,MATCH($H65,Bieterangaben!$B$49:$B$434,0))+$G65*INDEX(Bieterangaben!E$49:E$434,MATCH($I65,Bieterangaben!$B$49:$B$434,0))</f>
        <v>0</v>
      </c>
      <c r="M65" s="8">
        <f t="shared" si="3"/>
        <v>0</v>
      </c>
      <c r="N65" s="94">
        <f t="shared" si="6"/>
        <v>0</v>
      </c>
      <c r="O65" s="78">
        <f>$F65*INDEX(Bieterangaben!G$49:G$434,MATCH($H65,Bieterangaben!$B$49:$B$434,0))+$G65*INDEX(Bieterangaben!I$49:I$434,MATCH($I65,Bieterangaben!$B$49:$B$434,0))</f>
        <v>0</v>
      </c>
      <c r="P65" s="9">
        <f t="shared" si="7"/>
        <v>0</v>
      </c>
      <c r="Q65" s="95">
        <f t="shared" si="8"/>
        <v>0</v>
      </c>
    </row>
    <row r="66" spans="2:21" x14ac:dyDescent="0.3">
      <c r="B66" s="72">
        <v>24000</v>
      </c>
      <c r="C66" s="67">
        <v>7.2945845004668539E-2</v>
      </c>
      <c r="D66" s="67">
        <f t="shared" si="4"/>
        <v>99.649859943977575</v>
      </c>
      <c r="E66" s="20">
        <f t="shared" si="5"/>
        <v>23750</v>
      </c>
      <c r="F66" s="39">
        <v>0</v>
      </c>
      <c r="G66" s="39">
        <v>2</v>
      </c>
      <c r="H66" s="20">
        <v>0</v>
      </c>
      <c r="I66" s="20">
        <f t="shared" si="10"/>
        <v>11875</v>
      </c>
      <c r="J66" s="87">
        <f t="shared" si="11"/>
        <v>6.390056022408964</v>
      </c>
      <c r="K66" s="93">
        <f t="shared" si="2"/>
        <v>151763.83053221289</v>
      </c>
      <c r="L66" s="77">
        <f>$F66*INDEX(Bieterangaben!C$49:C$434,MATCH($H66,Bieterangaben!$B$49:$B$434,0))+$G66*INDEX(Bieterangaben!E$49:E$434,MATCH($I66,Bieterangaben!$B$49:$B$434,0))</f>
        <v>0</v>
      </c>
      <c r="M66" s="8">
        <f t="shared" si="3"/>
        <v>0</v>
      </c>
      <c r="N66" s="94">
        <f t="shared" si="6"/>
        <v>0</v>
      </c>
      <c r="O66" s="78">
        <f>$F66*INDEX(Bieterangaben!G$49:G$434,MATCH($H66,Bieterangaben!$B$49:$B$434,0))+$G66*INDEX(Bieterangaben!I$49:I$434,MATCH($I66,Bieterangaben!$B$49:$B$434,0))</f>
        <v>0</v>
      </c>
      <c r="P66" s="9">
        <f t="shared" si="7"/>
        <v>0</v>
      </c>
      <c r="Q66" s="95">
        <f t="shared" si="8"/>
        <v>0</v>
      </c>
    </row>
    <row r="67" spans="2:21" x14ac:dyDescent="0.3">
      <c r="B67" s="72">
        <v>24500</v>
      </c>
      <c r="C67" s="67">
        <v>0.1196311858076564</v>
      </c>
      <c r="D67" s="67">
        <f t="shared" si="4"/>
        <v>99.769491129785237</v>
      </c>
      <c r="E67" s="20">
        <f t="shared" si="5"/>
        <v>24250</v>
      </c>
      <c r="F67" s="39">
        <v>0</v>
      </c>
      <c r="G67" s="39">
        <v>2</v>
      </c>
      <c r="H67" s="20">
        <v>0</v>
      </c>
      <c r="I67" s="20">
        <f t="shared" si="10"/>
        <v>12125</v>
      </c>
      <c r="J67" s="87">
        <f t="shared" si="11"/>
        <v>10.479691876750701</v>
      </c>
      <c r="K67" s="93">
        <f t="shared" si="2"/>
        <v>254132.5280112045</v>
      </c>
      <c r="L67" s="77">
        <f>$F67*INDEX(Bieterangaben!C$49:C$434,MATCH($H67,Bieterangaben!$B$49:$B$434,0))+$G67*INDEX(Bieterangaben!E$49:E$434,MATCH($I67,Bieterangaben!$B$49:$B$434,0))</f>
        <v>0</v>
      </c>
      <c r="M67" s="8">
        <f t="shared" si="3"/>
        <v>0</v>
      </c>
      <c r="N67" s="94">
        <f t="shared" si="6"/>
        <v>0</v>
      </c>
      <c r="O67" s="78">
        <f>$F67*INDEX(Bieterangaben!G$49:G$434,MATCH($H67,Bieterangaben!$B$49:$B$434,0))+$G67*INDEX(Bieterangaben!I$49:I$434,MATCH($I67,Bieterangaben!$B$49:$B$434,0))</f>
        <v>0</v>
      </c>
      <c r="P67" s="9">
        <f t="shared" si="7"/>
        <v>0</v>
      </c>
      <c r="Q67" s="95">
        <f t="shared" si="8"/>
        <v>0</v>
      </c>
    </row>
    <row r="68" spans="2:21" ht="15" thickBot="1" x14ac:dyDescent="0.35">
      <c r="B68" s="75">
        <v>25000</v>
      </c>
      <c r="C68" s="70">
        <v>7.0028011204481794E-2</v>
      </c>
      <c r="D68" s="70">
        <f t="shared" si="4"/>
        <v>99.839519140989722</v>
      </c>
      <c r="E68" s="50">
        <f t="shared" si="5"/>
        <v>24750</v>
      </c>
      <c r="F68" s="51">
        <v>0</v>
      </c>
      <c r="G68" s="51">
        <v>2</v>
      </c>
      <c r="H68" s="50">
        <v>0</v>
      </c>
      <c r="I68" s="50">
        <f>E68/G68</f>
        <v>12375</v>
      </c>
      <c r="J68" s="90">
        <f t="shared" si="11"/>
        <v>6.1344537815126055</v>
      </c>
      <c r="K68" s="102">
        <f t="shared" si="2"/>
        <v>151827.731092437</v>
      </c>
      <c r="L68" s="83">
        <f>$F68*INDEX(Bieterangaben!C$49:C$434,MATCH($H68,Bieterangaben!$B$49:$B$434,0))+$G68*INDEX(Bieterangaben!E$49:E$434,MATCH($I68,Bieterangaben!$B$49:$B$434,0))</f>
        <v>0</v>
      </c>
      <c r="M68" s="52">
        <f t="shared" si="3"/>
        <v>0</v>
      </c>
      <c r="N68" s="103">
        <f t="shared" si="6"/>
        <v>0</v>
      </c>
      <c r="O68" s="84">
        <f>$F68*INDEX(Bieterangaben!G$49:G$434,MATCH($H68,Bieterangaben!$B$49:$B$434,0))+$G68*INDEX(Bieterangaben!I$49:I$434,MATCH($I68,Bieterangaben!$B$49:$B$434,0))</f>
        <v>0</v>
      </c>
      <c r="P68" s="53">
        <f t="shared" si="7"/>
        <v>0</v>
      </c>
      <c r="Q68" s="104">
        <f t="shared" si="8"/>
        <v>0</v>
      </c>
      <c r="U68" s="22"/>
    </row>
    <row r="69" spans="2:21" x14ac:dyDescent="0.3">
      <c r="B69" s="76">
        <v>25500</v>
      </c>
      <c r="C69" s="71">
        <v>4.084967320261438E-2</v>
      </c>
      <c r="D69" s="71">
        <f t="shared" si="4"/>
        <v>99.880368814192337</v>
      </c>
      <c r="E69" s="27">
        <f t="shared" si="5"/>
        <v>25250</v>
      </c>
      <c r="F69" s="41">
        <v>1</v>
      </c>
      <c r="G69" s="41">
        <v>2</v>
      </c>
      <c r="H69" s="27">
        <f t="shared" ref="H69:H80" si="12">H70-150</f>
        <v>5050</v>
      </c>
      <c r="I69" s="27">
        <f t="shared" ref="I69:I81" si="13">(E69-H69)/2</f>
        <v>10100</v>
      </c>
      <c r="J69" s="91">
        <f t="shared" si="11"/>
        <v>3.5784313725490198</v>
      </c>
      <c r="K69" s="105">
        <f t="shared" si="2"/>
        <v>90355.392156862756</v>
      </c>
      <c r="L69" s="85">
        <f>$F69*INDEX(Bieterangaben!C$49:C$434,MATCH($H69,Bieterangaben!$B$49:$B$434,0))+$G69*INDEX(Bieterangaben!E$49:E$434,MATCH($I69,Bieterangaben!$B$49:$B$434,0))</f>
        <v>0</v>
      </c>
      <c r="M69" s="28">
        <f t="shared" si="3"/>
        <v>0</v>
      </c>
      <c r="N69" s="106">
        <f t="shared" ref="N69:N81" si="14">L69*$J69</f>
        <v>0</v>
      </c>
      <c r="O69" s="86">
        <f>$F69*INDEX(Bieterangaben!G$49:G$434,MATCH($H69,Bieterangaben!$B$49:$B$434,0))+$G69*INDEX(Bieterangaben!I$49:I$434,MATCH($I69,Bieterangaben!$B$49:$B$434,0))</f>
        <v>0</v>
      </c>
      <c r="P69" s="29">
        <f t="shared" ref="P69:P81" si="15">O69*1000/$E69</f>
        <v>0</v>
      </c>
      <c r="Q69" s="107">
        <f t="shared" ref="Q69:Q81" si="16">O69*$J69</f>
        <v>0</v>
      </c>
    </row>
    <row r="70" spans="2:21" x14ac:dyDescent="0.3">
      <c r="B70" s="72">
        <v>26000</v>
      </c>
      <c r="C70" s="67">
        <v>6.4192343604108304E-2</v>
      </c>
      <c r="D70" s="67">
        <f t="shared" si="4"/>
        <v>99.944561157796443</v>
      </c>
      <c r="E70" s="20">
        <f t="shared" si="5"/>
        <v>25750</v>
      </c>
      <c r="F70" s="39">
        <v>1</v>
      </c>
      <c r="G70" s="39">
        <v>2</v>
      </c>
      <c r="H70" s="20">
        <f t="shared" si="12"/>
        <v>5200</v>
      </c>
      <c r="I70" s="20">
        <f t="shared" si="13"/>
        <v>10275</v>
      </c>
      <c r="J70" s="87">
        <f t="shared" si="11"/>
        <v>5.6232492997198866</v>
      </c>
      <c r="K70" s="93">
        <f t="shared" si="2"/>
        <v>144798.66946778708</v>
      </c>
      <c r="L70" s="77">
        <f>$F70*INDEX(Bieterangaben!C$49:C$434,MATCH($H70,Bieterangaben!$B$49:$B$434,0))+$G70*INDEX(Bieterangaben!E$49:E$434,MATCH($I70,Bieterangaben!$B$49:$B$434,0))</f>
        <v>0</v>
      </c>
      <c r="M70" s="8">
        <f t="shared" si="3"/>
        <v>0</v>
      </c>
      <c r="N70" s="94">
        <f t="shared" si="14"/>
        <v>0</v>
      </c>
      <c r="O70" s="78">
        <f>$F70*INDEX(Bieterangaben!G$49:G$434,MATCH($H70,Bieterangaben!$B$49:$B$434,0))+$G70*INDEX(Bieterangaben!I$49:I$434,MATCH($I70,Bieterangaben!$B$49:$B$434,0))</f>
        <v>0</v>
      </c>
      <c r="P70" s="9">
        <f t="shared" si="15"/>
        <v>0</v>
      </c>
      <c r="Q70" s="95">
        <f t="shared" si="16"/>
        <v>0</v>
      </c>
    </row>
    <row r="71" spans="2:21" x14ac:dyDescent="0.3">
      <c r="B71" s="72">
        <v>26500</v>
      </c>
      <c r="C71" s="67">
        <v>2.9178338001867414E-2</v>
      </c>
      <c r="D71" s="67">
        <f t="shared" si="4"/>
        <v>99.973739495798313</v>
      </c>
      <c r="E71" s="20">
        <f t="shared" si="5"/>
        <v>26250</v>
      </c>
      <c r="F71" s="39">
        <v>1</v>
      </c>
      <c r="G71" s="39">
        <v>2</v>
      </c>
      <c r="H71" s="20">
        <f t="shared" si="12"/>
        <v>5350</v>
      </c>
      <c r="I71" s="20">
        <f t="shared" si="13"/>
        <v>10450</v>
      </c>
      <c r="J71" s="87">
        <f t="shared" si="11"/>
        <v>2.5560224089635852</v>
      </c>
      <c r="K71" s="93">
        <f t="shared" si="2"/>
        <v>67095.588235294112</v>
      </c>
      <c r="L71" s="77">
        <f>$F71*INDEX(Bieterangaben!C$49:C$434,MATCH($H71,Bieterangaben!$B$49:$B$434,0))+$G71*INDEX(Bieterangaben!E$49:E$434,MATCH($I71,Bieterangaben!$B$49:$B$434,0))</f>
        <v>0</v>
      </c>
      <c r="M71" s="8">
        <f t="shared" si="3"/>
        <v>0</v>
      </c>
      <c r="N71" s="94">
        <f t="shared" si="14"/>
        <v>0</v>
      </c>
      <c r="O71" s="78">
        <f>$F71*INDEX(Bieterangaben!G$49:G$434,MATCH($H71,Bieterangaben!$B$49:$B$434,0))+$G71*INDEX(Bieterangaben!I$49:I$434,MATCH($I71,Bieterangaben!$B$49:$B$434,0))</f>
        <v>0</v>
      </c>
      <c r="P71" s="9">
        <f t="shared" si="15"/>
        <v>0</v>
      </c>
      <c r="Q71" s="95">
        <f t="shared" si="16"/>
        <v>0</v>
      </c>
    </row>
    <row r="72" spans="2:21" x14ac:dyDescent="0.3">
      <c r="B72" s="72">
        <v>27000</v>
      </c>
      <c r="C72" s="67">
        <v>1.4589169000933707E-2</v>
      </c>
      <c r="D72" s="67">
        <f t="shared" si="4"/>
        <v>99.988328664799241</v>
      </c>
      <c r="E72" s="20">
        <f t="shared" si="5"/>
        <v>26750</v>
      </c>
      <c r="F72" s="39">
        <v>1</v>
      </c>
      <c r="G72" s="39">
        <v>2</v>
      </c>
      <c r="H72" s="20">
        <f t="shared" si="12"/>
        <v>5500</v>
      </c>
      <c r="I72" s="20">
        <f t="shared" si="13"/>
        <v>10625</v>
      </c>
      <c r="J72" s="87">
        <f t="shared" si="11"/>
        <v>1.2780112044817926</v>
      </c>
      <c r="K72" s="93">
        <f t="shared" si="2"/>
        <v>34186.799719887953</v>
      </c>
      <c r="L72" s="77">
        <f>$F72*INDEX(Bieterangaben!C$49:C$434,MATCH($H72,Bieterangaben!$B$49:$B$434,0))+$G72*INDEX(Bieterangaben!E$49:E$434,MATCH($I72,Bieterangaben!$B$49:$B$434,0))</f>
        <v>0</v>
      </c>
      <c r="M72" s="8">
        <f t="shared" si="3"/>
        <v>0</v>
      </c>
      <c r="N72" s="94">
        <f t="shared" si="14"/>
        <v>0</v>
      </c>
      <c r="O72" s="78">
        <f>$F72*INDEX(Bieterangaben!G$49:G$434,MATCH($H72,Bieterangaben!$B$49:$B$434,0))+$G72*INDEX(Bieterangaben!I$49:I$434,MATCH($I72,Bieterangaben!$B$49:$B$434,0))</f>
        <v>0</v>
      </c>
      <c r="P72" s="9">
        <f t="shared" si="15"/>
        <v>0</v>
      </c>
      <c r="Q72" s="95">
        <f t="shared" si="16"/>
        <v>0</v>
      </c>
    </row>
    <row r="73" spans="2:21" x14ac:dyDescent="0.3">
      <c r="B73" s="72">
        <v>27500</v>
      </c>
      <c r="C73" s="67">
        <v>5.8356676003734828E-3</v>
      </c>
      <c r="D73" s="67">
        <f t="shared" si="4"/>
        <v>99.99416433239962</v>
      </c>
      <c r="E73" s="20">
        <f t="shared" si="5"/>
        <v>27250</v>
      </c>
      <c r="F73" s="39">
        <v>1</v>
      </c>
      <c r="G73" s="39">
        <v>2</v>
      </c>
      <c r="H73" s="20">
        <f t="shared" si="12"/>
        <v>5650</v>
      </c>
      <c r="I73" s="20">
        <f t="shared" si="13"/>
        <v>10800</v>
      </c>
      <c r="J73" s="87">
        <f t="shared" si="11"/>
        <v>0.51120448179271716</v>
      </c>
      <c r="K73" s="93">
        <f t="shared" si="2"/>
        <v>13930.322128851543</v>
      </c>
      <c r="L73" s="77">
        <f>$F73*INDEX(Bieterangaben!C$49:C$434,MATCH($H73,Bieterangaben!$B$49:$B$434,0))+$G73*INDEX(Bieterangaben!E$49:E$434,MATCH($I73,Bieterangaben!$B$49:$B$434,0))</f>
        <v>0</v>
      </c>
      <c r="M73" s="8">
        <f t="shared" si="3"/>
        <v>0</v>
      </c>
      <c r="N73" s="94">
        <f t="shared" si="14"/>
        <v>0</v>
      </c>
      <c r="O73" s="78">
        <f>$F73*INDEX(Bieterangaben!G$49:G$434,MATCH($H73,Bieterangaben!$B$49:$B$434,0))+$G73*INDEX(Bieterangaben!I$49:I$434,MATCH($I73,Bieterangaben!$B$49:$B$434,0))</f>
        <v>0</v>
      </c>
      <c r="P73" s="9">
        <f t="shared" si="15"/>
        <v>0</v>
      </c>
      <c r="Q73" s="95">
        <f t="shared" si="16"/>
        <v>0</v>
      </c>
    </row>
    <row r="74" spans="2:21" x14ac:dyDescent="0.3">
      <c r="B74" s="72">
        <v>28000</v>
      </c>
      <c r="C74" s="67">
        <v>0</v>
      </c>
      <c r="D74" s="67">
        <f t="shared" si="4"/>
        <v>99.99416433239962</v>
      </c>
      <c r="E74" s="20">
        <f t="shared" si="5"/>
        <v>27750</v>
      </c>
      <c r="F74" s="39">
        <v>1</v>
      </c>
      <c r="G74" s="39">
        <v>2</v>
      </c>
      <c r="H74" s="20">
        <f t="shared" si="12"/>
        <v>5800</v>
      </c>
      <c r="I74" s="20">
        <f t="shared" si="13"/>
        <v>10975</v>
      </c>
      <c r="J74" s="87">
        <f t="shared" si="11"/>
        <v>0</v>
      </c>
      <c r="K74" s="93">
        <f t="shared" si="2"/>
        <v>0</v>
      </c>
      <c r="L74" s="77">
        <f>$F74*INDEX(Bieterangaben!C$49:C$434,MATCH($H74,Bieterangaben!$B$49:$B$434,0))+$G74*INDEX(Bieterangaben!E$49:E$434,MATCH($I74,Bieterangaben!$B$49:$B$434,0))</f>
        <v>0</v>
      </c>
      <c r="M74" s="8">
        <f t="shared" si="3"/>
        <v>0</v>
      </c>
      <c r="N74" s="94">
        <f t="shared" si="14"/>
        <v>0</v>
      </c>
      <c r="O74" s="78">
        <f>$F74*INDEX(Bieterangaben!G$49:G$434,MATCH($H74,Bieterangaben!$B$49:$B$434,0))+$G74*INDEX(Bieterangaben!I$49:I$434,MATCH($I74,Bieterangaben!$B$49:$B$434,0))</f>
        <v>0</v>
      </c>
      <c r="P74" s="9">
        <f t="shared" si="15"/>
        <v>0</v>
      </c>
      <c r="Q74" s="95">
        <f t="shared" si="16"/>
        <v>0</v>
      </c>
    </row>
    <row r="75" spans="2:21" x14ac:dyDescent="0.3">
      <c r="B75" s="72">
        <v>28500</v>
      </c>
      <c r="C75" s="67">
        <v>0</v>
      </c>
      <c r="D75" s="67">
        <f t="shared" si="4"/>
        <v>99.99416433239962</v>
      </c>
      <c r="E75" s="20">
        <f t="shared" si="5"/>
        <v>28250</v>
      </c>
      <c r="F75" s="39">
        <v>1</v>
      </c>
      <c r="G75" s="39">
        <v>2</v>
      </c>
      <c r="H75" s="20">
        <f t="shared" si="12"/>
        <v>5950</v>
      </c>
      <c r="I75" s="20">
        <f t="shared" si="13"/>
        <v>11150</v>
      </c>
      <c r="J75" s="87">
        <f t="shared" si="11"/>
        <v>0</v>
      </c>
      <c r="K75" s="93">
        <f t="shared" si="2"/>
        <v>0</v>
      </c>
      <c r="L75" s="77">
        <f>$F75*INDEX(Bieterangaben!C$49:C$434,MATCH($H75,Bieterangaben!$B$49:$B$434,0))+$G75*INDEX(Bieterangaben!E$49:E$434,MATCH($I75,Bieterangaben!$B$49:$B$434,0))</f>
        <v>0</v>
      </c>
      <c r="M75" s="8">
        <f t="shared" si="3"/>
        <v>0</v>
      </c>
      <c r="N75" s="94">
        <f t="shared" si="14"/>
        <v>0</v>
      </c>
      <c r="O75" s="78">
        <f>$F75*INDEX(Bieterangaben!G$49:G$434,MATCH($H75,Bieterangaben!$B$49:$B$434,0))+$G75*INDEX(Bieterangaben!I$49:I$434,MATCH($I75,Bieterangaben!$B$49:$B$434,0))</f>
        <v>0</v>
      </c>
      <c r="P75" s="9">
        <f t="shared" si="15"/>
        <v>0</v>
      </c>
      <c r="Q75" s="95">
        <f t="shared" si="16"/>
        <v>0</v>
      </c>
    </row>
    <row r="76" spans="2:21" x14ac:dyDescent="0.3">
      <c r="B76" s="72">
        <v>29000</v>
      </c>
      <c r="C76" s="67">
        <v>0</v>
      </c>
      <c r="D76" s="67">
        <f t="shared" si="4"/>
        <v>99.99416433239962</v>
      </c>
      <c r="E76" s="20">
        <f t="shared" si="5"/>
        <v>28750</v>
      </c>
      <c r="F76" s="39">
        <v>1</v>
      </c>
      <c r="G76" s="39">
        <v>2</v>
      </c>
      <c r="H76" s="20">
        <f t="shared" si="12"/>
        <v>6100</v>
      </c>
      <c r="I76" s="20">
        <f t="shared" si="13"/>
        <v>11325</v>
      </c>
      <c r="J76" s="87">
        <f t="shared" si="11"/>
        <v>0</v>
      </c>
      <c r="K76" s="93">
        <f t="shared" si="2"/>
        <v>0</v>
      </c>
      <c r="L76" s="77">
        <f>$F76*INDEX(Bieterangaben!C$49:C$434,MATCH($H76,Bieterangaben!$B$49:$B$434,0))+$G76*INDEX(Bieterangaben!E$49:E$434,MATCH($I76,Bieterangaben!$B$49:$B$434,0))</f>
        <v>0</v>
      </c>
      <c r="M76" s="8">
        <f t="shared" si="3"/>
        <v>0</v>
      </c>
      <c r="N76" s="94">
        <f t="shared" si="14"/>
        <v>0</v>
      </c>
      <c r="O76" s="78">
        <f>$F76*INDEX(Bieterangaben!G$49:G$434,MATCH($H76,Bieterangaben!$B$49:$B$434,0))+$G76*INDEX(Bieterangaben!I$49:I$434,MATCH($I76,Bieterangaben!$B$49:$B$434,0))</f>
        <v>0</v>
      </c>
      <c r="P76" s="9">
        <f t="shared" si="15"/>
        <v>0</v>
      </c>
      <c r="Q76" s="95">
        <f t="shared" si="16"/>
        <v>0</v>
      </c>
    </row>
    <row r="77" spans="2:21" x14ac:dyDescent="0.3">
      <c r="B77" s="72">
        <v>29500</v>
      </c>
      <c r="C77" s="67">
        <v>0</v>
      </c>
      <c r="D77" s="67">
        <f t="shared" si="4"/>
        <v>99.99416433239962</v>
      </c>
      <c r="E77" s="20">
        <f t="shared" si="5"/>
        <v>29250</v>
      </c>
      <c r="F77" s="39">
        <v>1</v>
      </c>
      <c r="G77" s="39">
        <v>2</v>
      </c>
      <c r="H77" s="20">
        <f t="shared" si="12"/>
        <v>6250</v>
      </c>
      <c r="I77" s="20">
        <f t="shared" si="13"/>
        <v>11500</v>
      </c>
      <c r="J77" s="87">
        <f t="shared" si="11"/>
        <v>0</v>
      </c>
      <c r="K77" s="93">
        <f t="shared" si="2"/>
        <v>0</v>
      </c>
      <c r="L77" s="77">
        <f>$F77*INDEX(Bieterangaben!C$49:C$434,MATCH($H77,Bieterangaben!$B$49:$B$434,0))+$G77*INDEX(Bieterangaben!E$49:E$434,MATCH($I77,Bieterangaben!$B$49:$B$434,0))</f>
        <v>0</v>
      </c>
      <c r="M77" s="8">
        <f t="shared" si="3"/>
        <v>0</v>
      </c>
      <c r="N77" s="94">
        <f t="shared" si="14"/>
        <v>0</v>
      </c>
      <c r="O77" s="78">
        <f>$F77*INDEX(Bieterangaben!G$49:G$434,MATCH($H77,Bieterangaben!$B$49:$B$434,0))+$G77*INDEX(Bieterangaben!I$49:I$434,MATCH($I77,Bieterangaben!$B$49:$B$434,0))</f>
        <v>0</v>
      </c>
      <c r="P77" s="9">
        <f t="shared" si="15"/>
        <v>0</v>
      </c>
      <c r="Q77" s="95">
        <f t="shared" si="16"/>
        <v>0</v>
      </c>
    </row>
    <row r="78" spans="2:21" x14ac:dyDescent="0.3">
      <c r="B78" s="72">
        <v>30000</v>
      </c>
      <c r="C78" s="67">
        <v>0</v>
      </c>
      <c r="D78" s="67">
        <f t="shared" si="4"/>
        <v>99.99416433239962</v>
      </c>
      <c r="E78" s="20">
        <f t="shared" si="5"/>
        <v>29750</v>
      </c>
      <c r="F78" s="39">
        <v>1</v>
      </c>
      <c r="G78" s="39">
        <v>2</v>
      </c>
      <c r="H78" s="20">
        <f t="shared" si="12"/>
        <v>6400</v>
      </c>
      <c r="I78" s="20">
        <f t="shared" si="13"/>
        <v>11675</v>
      </c>
      <c r="J78" s="87">
        <f t="shared" si="11"/>
        <v>0</v>
      </c>
      <c r="K78" s="93">
        <f t="shared" si="2"/>
        <v>0</v>
      </c>
      <c r="L78" s="77">
        <f>$F78*INDEX(Bieterangaben!C$49:C$434,MATCH($H78,Bieterangaben!$B$49:$B$434,0))+$G78*INDEX(Bieterangaben!E$49:E$434,MATCH($I78,Bieterangaben!$B$49:$B$434,0))</f>
        <v>0</v>
      </c>
      <c r="M78" s="8">
        <f t="shared" si="3"/>
        <v>0</v>
      </c>
      <c r="N78" s="94">
        <f t="shared" si="14"/>
        <v>0</v>
      </c>
      <c r="O78" s="78">
        <f>$F78*INDEX(Bieterangaben!G$49:G$434,MATCH($H78,Bieterangaben!$B$49:$B$434,0))+$G78*INDEX(Bieterangaben!I$49:I$434,MATCH($I78,Bieterangaben!$B$49:$B$434,0))</f>
        <v>0</v>
      </c>
      <c r="P78" s="9">
        <f t="shared" si="15"/>
        <v>0</v>
      </c>
      <c r="Q78" s="95">
        <f t="shared" si="16"/>
        <v>0</v>
      </c>
    </row>
    <row r="79" spans="2:21" x14ac:dyDescent="0.3">
      <c r="B79" s="72">
        <v>30500</v>
      </c>
      <c r="C79" s="67">
        <v>0</v>
      </c>
      <c r="D79" s="67">
        <f t="shared" si="4"/>
        <v>99.99416433239962</v>
      </c>
      <c r="E79" s="20">
        <f t="shared" si="5"/>
        <v>30250</v>
      </c>
      <c r="F79" s="39">
        <v>1</v>
      </c>
      <c r="G79" s="39">
        <v>2</v>
      </c>
      <c r="H79" s="20">
        <f t="shared" si="12"/>
        <v>6550</v>
      </c>
      <c r="I79" s="20">
        <f t="shared" si="13"/>
        <v>11850</v>
      </c>
      <c r="J79" s="87">
        <f t="shared" si="11"/>
        <v>0</v>
      </c>
      <c r="K79" s="93">
        <f t="shared" si="2"/>
        <v>0</v>
      </c>
      <c r="L79" s="77">
        <f>$F79*INDEX(Bieterangaben!C$49:C$434,MATCH($H79,Bieterangaben!$B$49:$B$434,0))+$G79*INDEX(Bieterangaben!E$49:E$434,MATCH($I79,Bieterangaben!$B$49:$B$434,0))</f>
        <v>0</v>
      </c>
      <c r="M79" s="8">
        <f t="shared" si="3"/>
        <v>0</v>
      </c>
      <c r="N79" s="94">
        <f t="shared" si="14"/>
        <v>0</v>
      </c>
      <c r="O79" s="78">
        <f>$F79*INDEX(Bieterangaben!G$49:G$434,MATCH($H79,Bieterangaben!$B$49:$B$434,0))+$G79*INDEX(Bieterangaben!I$49:I$434,MATCH($I79,Bieterangaben!$B$49:$B$434,0))</f>
        <v>0</v>
      </c>
      <c r="P79" s="9">
        <f t="shared" si="15"/>
        <v>0</v>
      </c>
      <c r="Q79" s="95">
        <f t="shared" si="16"/>
        <v>0</v>
      </c>
    </row>
    <row r="80" spans="2:21" x14ac:dyDescent="0.3">
      <c r="B80" s="72">
        <v>31000</v>
      </c>
      <c r="C80" s="67">
        <v>0</v>
      </c>
      <c r="D80" s="67">
        <f t="shared" si="4"/>
        <v>99.99416433239962</v>
      </c>
      <c r="E80" s="20">
        <f t="shared" si="5"/>
        <v>30750</v>
      </c>
      <c r="F80" s="39">
        <v>1</v>
      </c>
      <c r="G80" s="39">
        <v>2</v>
      </c>
      <c r="H80" s="20">
        <f t="shared" si="12"/>
        <v>6700</v>
      </c>
      <c r="I80" s="20">
        <f t="shared" si="13"/>
        <v>12025</v>
      </c>
      <c r="J80" s="87">
        <f t="shared" si="11"/>
        <v>0</v>
      </c>
      <c r="K80" s="93">
        <f t="shared" si="2"/>
        <v>0</v>
      </c>
      <c r="L80" s="77">
        <f>$F80*INDEX(Bieterangaben!C$49:C$434,MATCH($H80,Bieterangaben!$B$49:$B$434,0))+$G80*INDEX(Bieterangaben!E$49:E$434,MATCH($I80,Bieterangaben!$B$49:$B$434,0))</f>
        <v>0</v>
      </c>
      <c r="M80" s="8">
        <f t="shared" si="3"/>
        <v>0</v>
      </c>
      <c r="N80" s="94">
        <f t="shared" si="14"/>
        <v>0</v>
      </c>
      <c r="O80" s="78">
        <f>$F80*INDEX(Bieterangaben!G$49:G$434,MATCH($H80,Bieterangaben!$B$49:$B$434,0))+$G80*INDEX(Bieterangaben!I$49:I$434,MATCH($I80,Bieterangaben!$B$49:$B$434,0))</f>
        <v>0</v>
      </c>
      <c r="P80" s="9">
        <f t="shared" si="15"/>
        <v>0</v>
      </c>
      <c r="Q80" s="95">
        <f t="shared" si="16"/>
        <v>0</v>
      </c>
    </row>
    <row r="81" spans="2:17" x14ac:dyDescent="0.3">
      <c r="B81" s="72">
        <v>31500</v>
      </c>
      <c r="C81" s="67">
        <v>0</v>
      </c>
      <c r="D81" s="67">
        <f t="shared" si="4"/>
        <v>99.99416433239962</v>
      </c>
      <c r="E81" s="20">
        <f t="shared" si="5"/>
        <v>31250</v>
      </c>
      <c r="F81" s="39">
        <v>1</v>
      </c>
      <c r="G81" s="39">
        <v>2</v>
      </c>
      <c r="H81" s="20">
        <f>H82-150</f>
        <v>6850</v>
      </c>
      <c r="I81" s="20">
        <f t="shared" si="13"/>
        <v>12200</v>
      </c>
      <c r="J81" s="87">
        <f t="shared" si="11"/>
        <v>0</v>
      </c>
      <c r="K81" s="93">
        <f t="shared" si="2"/>
        <v>0</v>
      </c>
      <c r="L81" s="77">
        <f>$F81*INDEX(Bieterangaben!C$49:C$434,MATCH($H81,Bieterangaben!$B$49:$B$434,0))+$G81*INDEX(Bieterangaben!E$49:E$434,MATCH($I81,Bieterangaben!$B$49:$B$434,0))</f>
        <v>0</v>
      </c>
      <c r="M81" s="8">
        <f t="shared" si="3"/>
        <v>0</v>
      </c>
      <c r="N81" s="94">
        <f t="shared" si="14"/>
        <v>0</v>
      </c>
      <c r="O81" s="78">
        <f>$F81*INDEX(Bieterangaben!G$49:G$434,MATCH($H81,Bieterangaben!$B$49:$B$434,0))+$G81*INDEX(Bieterangaben!I$49:I$434,MATCH($I81,Bieterangaben!$B$49:$B$434,0))</f>
        <v>0</v>
      </c>
      <c r="P81" s="9">
        <f t="shared" si="15"/>
        <v>0</v>
      </c>
      <c r="Q81" s="95">
        <f t="shared" si="16"/>
        <v>0</v>
      </c>
    </row>
    <row r="82" spans="2:17" ht="15" thickBot="1" x14ac:dyDescent="0.35">
      <c r="B82" s="73">
        <v>32000</v>
      </c>
      <c r="C82" s="68">
        <v>0</v>
      </c>
      <c r="D82" s="68">
        <f t="shared" si="4"/>
        <v>99.99416433239962</v>
      </c>
      <c r="E82" s="21">
        <f t="shared" si="5"/>
        <v>31750</v>
      </c>
      <c r="F82" s="40">
        <v>1</v>
      </c>
      <c r="G82" s="40">
        <v>2</v>
      </c>
      <c r="H82" s="21">
        <v>7000</v>
      </c>
      <c r="I82" s="21">
        <f t="shared" ref="I82" si="17">(E82-H82)/2</f>
        <v>12375</v>
      </c>
      <c r="J82" s="88">
        <f t="shared" si="11"/>
        <v>0</v>
      </c>
      <c r="K82" s="96">
        <f t="shared" si="2"/>
        <v>0</v>
      </c>
      <c r="L82" s="79">
        <f>$F82*INDEX(Bieterangaben!C$49:C$434,MATCH($H82,Bieterangaben!$B$49:$B$434,0))+$G82*INDEX(Bieterangaben!E$49:E$434,MATCH($I82,Bieterangaben!$B$49:$B$434,0))</f>
        <v>0</v>
      </c>
      <c r="M82" s="25">
        <f>L82*1000/$E82</f>
        <v>0</v>
      </c>
      <c r="N82" s="97">
        <f t="shared" si="6"/>
        <v>0</v>
      </c>
      <c r="O82" s="80">
        <f>$F82*INDEX(Bieterangaben!G$49:G$434,MATCH($H82,Bieterangaben!$B$49:$B$434,0))+$G82*INDEX(Bieterangaben!I$49:I$434,MATCH($I82,Bieterangaben!$B$49:$B$434,0))</f>
        <v>0</v>
      </c>
      <c r="P82" s="26">
        <f t="shared" si="7"/>
        <v>0</v>
      </c>
      <c r="Q82" s="98">
        <f t="shared" si="8"/>
        <v>0</v>
      </c>
    </row>
    <row r="83" spans="2:17" ht="15" thickBot="1" x14ac:dyDescent="0.35">
      <c r="C83" s="18"/>
      <c r="D83" s="18"/>
      <c r="E83" s="18"/>
      <c r="F83" s="42"/>
      <c r="G83" s="42"/>
      <c r="H83" s="18"/>
      <c r="I83" s="172" t="s">
        <v>66</v>
      </c>
      <c r="J83" s="173"/>
      <c r="K83" s="92">
        <f>SUM(K24:K82)</f>
        <v>88304823.179271728</v>
      </c>
      <c r="L83" s="182" t="s">
        <v>60</v>
      </c>
      <c r="M83" s="183"/>
      <c r="N83" s="59">
        <f>SUM(N24:N82)</f>
        <v>0</v>
      </c>
      <c r="O83" s="168" t="s">
        <v>60</v>
      </c>
      <c r="P83" s="169"/>
      <c r="Q83" s="61">
        <f>SUM(Q24:Q82)</f>
        <v>0</v>
      </c>
    </row>
    <row r="84" spans="2:17" ht="15" thickBot="1" x14ac:dyDescent="0.35">
      <c r="C84" s="18"/>
      <c r="D84" s="18"/>
      <c r="E84" s="18"/>
      <c r="F84" s="42"/>
      <c r="G84" s="42"/>
      <c r="H84" s="18"/>
      <c r="I84" s="18"/>
      <c r="J84" s="18"/>
      <c r="K84" s="18"/>
      <c r="L84" s="166" t="s">
        <v>61</v>
      </c>
      <c r="M84" s="167"/>
      <c r="N84" s="60">
        <f>N83*1000/$K$83</f>
        <v>0</v>
      </c>
      <c r="O84" s="170" t="s">
        <v>61</v>
      </c>
      <c r="P84" s="171"/>
      <c r="Q84" s="62">
        <f>Q83*1000/$K$83</f>
        <v>0</v>
      </c>
    </row>
  </sheetData>
  <sheetProtection sheet="1" objects="1" scenarios="1"/>
  <mergeCells count="8">
    <mergeCell ref="L84:M84"/>
    <mergeCell ref="O83:P83"/>
    <mergeCell ref="O84:P84"/>
    <mergeCell ref="I83:J83"/>
    <mergeCell ref="L22:N22"/>
    <mergeCell ref="O22:Q22"/>
    <mergeCell ref="B22:K22"/>
    <mergeCell ref="L83:M83"/>
  </mergeCells>
  <phoneticPr fontId="14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08D3-2B26-4F96-9E94-33E5B7F03563}">
  <sheetPr>
    <pageSetUpPr fitToPage="1"/>
  </sheetPr>
  <dimension ref="B1:Q62"/>
  <sheetViews>
    <sheetView tabSelected="1" zoomScaleNormal="100" zoomScaleSheetLayoutView="100" workbookViewId="0"/>
  </sheetViews>
  <sheetFormatPr baseColWidth="10" defaultColWidth="11.44140625" defaultRowHeight="14.4" x14ac:dyDescent="0.3"/>
  <cols>
    <col min="1" max="1" width="2.21875" customWidth="1"/>
    <col min="2" max="2" width="17.77734375" customWidth="1"/>
    <col min="3" max="7" width="16.6640625" customWidth="1"/>
    <col min="8" max="8" width="18.88671875" customWidth="1"/>
    <col min="9" max="9" width="16.6640625" customWidth="1"/>
    <col min="10" max="10" width="17.77734375" customWidth="1"/>
    <col min="11" max="15" width="16.6640625" customWidth="1"/>
    <col min="16" max="16" width="18.88671875" customWidth="1"/>
    <col min="17" max="17" width="2.21875" customWidth="1"/>
  </cols>
  <sheetData>
    <row r="1" spans="2:17" ht="21" x14ac:dyDescent="0.4">
      <c r="B1" s="24" t="s">
        <v>52</v>
      </c>
    </row>
    <row r="3" spans="2:17" ht="15.6" x14ac:dyDescent="0.3">
      <c r="B3" s="5"/>
      <c r="C3" s="5"/>
      <c r="D3" s="6" t="s">
        <v>65</v>
      </c>
      <c r="E3" s="112">
        <v>8760</v>
      </c>
      <c r="F3" s="12" t="s">
        <v>0</v>
      </c>
      <c r="G3" s="5"/>
      <c r="H3" s="5"/>
      <c r="I3" s="5"/>
      <c r="J3" s="5"/>
      <c r="K3" s="5"/>
      <c r="L3" s="6" t="s">
        <v>65</v>
      </c>
      <c r="M3" s="112">
        <f t="shared" ref="M3:M8" si="0">E3</f>
        <v>8760</v>
      </c>
      <c r="N3" s="5" t="s">
        <v>0</v>
      </c>
      <c r="O3" s="5"/>
      <c r="P3" s="5"/>
      <c r="Q3" s="5"/>
    </row>
    <row r="4" spans="2:17" ht="15.6" x14ac:dyDescent="0.3">
      <c r="B4" s="5"/>
      <c r="C4" s="5"/>
      <c r="D4" s="6" t="s">
        <v>1</v>
      </c>
      <c r="E4" s="110">
        <v>3</v>
      </c>
      <c r="F4" s="12" t="s">
        <v>2</v>
      </c>
      <c r="G4" s="5"/>
      <c r="H4" s="5"/>
      <c r="I4" s="5"/>
      <c r="J4" s="5"/>
      <c r="K4" s="5"/>
      <c r="L4" s="6" t="s">
        <v>1</v>
      </c>
      <c r="M4" s="110">
        <f t="shared" si="0"/>
        <v>3</v>
      </c>
      <c r="N4" s="5" t="s">
        <v>2</v>
      </c>
      <c r="O4" s="5"/>
      <c r="P4" s="5"/>
      <c r="Q4" s="5"/>
    </row>
    <row r="5" spans="2:17" ht="15.6" x14ac:dyDescent="0.3">
      <c r="B5" s="5"/>
      <c r="C5" s="5"/>
      <c r="D5" s="6" t="s">
        <v>3</v>
      </c>
      <c r="E5" s="112">
        <v>12</v>
      </c>
      <c r="F5" s="12" t="s">
        <v>4</v>
      </c>
      <c r="G5" s="5"/>
      <c r="H5" s="5"/>
      <c r="I5" s="5"/>
      <c r="J5" s="5"/>
      <c r="K5" s="5"/>
      <c r="L5" s="6" t="s">
        <v>3</v>
      </c>
      <c r="M5" s="112">
        <f t="shared" si="0"/>
        <v>12</v>
      </c>
      <c r="N5" s="5" t="s">
        <v>4</v>
      </c>
      <c r="O5" s="5"/>
      <c r="P5" s="5"/>
      <c r="Q5" s="5"/>
    </row>
    <row r="6" spans="2:17" ht="15.6" x14ac:dyDescent="0.3">
      <c r="B6" s="5"/>
      <c r="C6" s="5"/>
      <c r="D6" s="6" t="s">
        <v>5</v>
      </c>
      <c r="E6" s="109">
        <v>0.25</v>
      </c>
      <c r="F6" s="12" t="s">
        <v>6</v>
      </c>
      <c r="G6" s="5"/>
      <c r="H6" s="5"/>
      <c r="I6" s="5"/>
      <c r="J6" s="5"/>
      <c r="K6" s="5"/>
      <c r="L6" s="6" t="s">
        <v>5</v>
      </c>
      <c r="M6" s="109">
        <f t="shared" si="0"/>
        <v>0.25</v>
      </c>
      <c r="N6" s="5" t="s">
        <v>6</v>
      </c>
      <c r="O6" s="5"/>
      <c r="P6" s="5"/>
      <c r="Q6" s="5"/>
    </row>
    <row r="7" spans="2:17" ht="15.6" x14ac:dyDescent="0.3">
      <c r="B7" s="5"/>
      <c r="C7" s="5"/>
      <c r="D7" s="6" t="s">
        <v>7</v>
      </c>
      <c r="E7" s="110">
        <v>3</v>
      </c>
      <c r="F7" s="12" t="s">
        <v>2</v>
      </c>
      <c r="G7" s="5"/>
      <c r="H7" s="5"/>
      <c r="I7" s="5"/>
      <c r="J7" s="5"/>
      <c r="K7" s="5"/>
      <c r="L7" s="6" t="s">
        <v>7</v>
      </c>
      <c r="M7" s="110">
        <f t="shared" si="0"/>
        <v>3</v>
      </c>
      <c r="N7" s="5" t="s">
        <v>2</v>
      </c>
      <c r="O7" s="5"/>
      <c r="P7" s="5"/>
      <c r="Q7" s="5"/>
    </row>
    <row r="8" spans="2:17" ht="15.6" x14ac:dyDescent="0.3">
      <c r="B8" s="5"/>
      <c r="C8" s="5"/>
      <c r="D8" s="6" t="s">
        <v>8</v>
      </c>
      <c r="E8" s="110">
        <v>3</v>
      </c>
      <c r="F8" s="12" t="s">
        <v>2</v>
      </c>
      <c r="G8" s="5"/>
      <c r="H8" s="5"/>
      <c r="I8" s="5"/>
      <c r="J8" s="5"/>
      <c r="K8" s="5"/>
      <c r="L8" s="6" t="s">
        <v>9</v>
      </c>
      <c r="M8" s="110">
        <f t="shared" si="0"/>
        <v>3</v>
      </c>
      <c r="N8" s="5" t="s">
        <v>2</v>
      </c>
      <c r="O8" s="5"/>
      <c r="P8" s="5"/>
      <c r="Q8" s="5"/>
    </row>
    <row r="9" spans="2:17" ht="15.6" x14ac:dyDescent="0.3">
      <c r="B9" s="5"/>
      <c r="C9" s="5"/>
      <c r="D9" s="5"/>
      <c r="E9" s="5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2:17" ht="15.6" x14ac:dyDescent="0.3">
      <c r="C10" s="5"/>
      <c r="D10" s="6" t="s">
        <v>36</v>
      </c>
      <c r="E10" s="10">
        <f>Bieterangaben!C19</f>
        <v>0</v>
      </c>
      <c r="F10" s="12" t="s">
        <v>37</v>
      </c>
      <c r="H10" s="5"/>
      <c r="I10" s="5"/>
      <c r="K10" s="5"/>
      <c r="L10" s="6" t="s">
        <v>10</v>
      </c>
      <c r="M10" s="10">
        <f>Bieterangaben!E19</f>
        <v>0</v>
      </c>
      <c r="N10" s="5" t="s">
        <v>37</v>
      </c>
      <c r="O10" s="5"/>
      <c r="P10" s="5"/>
      <c r="Q10" s="5"/>
    </row>
    <row r="11" spans="2:17" ht="15.6" x14ac:dyDescent="0.3">
      <c r="C11" s="5"/>
      <c r="D11" s="6" t="s">
        <v>36</v>
      </c>
      <c r="E11" s="11">
        <f>E10*1.19</f>
        <v>0</v>
      </c>
      <c r="F11" s="12" t="s">
        <v>11</v>
      </c>
      <c r="G11" s="5"/>
      <c r="H11" s="5"/>
      <c r="I11" s="5"/>
      <c r="K11" s="5"/>
      <c r="L11" s="6" t="s">
        <v>10</v>
      </c>
      <c r="M11" s="11">
        <f>M10*1.19</f>
        <v>0</v>
      </c>
      <c r="N11" s="5" t="s">
        <v>11</v>
      </c>
      <c r="O11" s="5"/>
      <c r="P11" s="5"/>
      <c r="Q11" s="5"/>
    </row>
    <row r="12" spans="2:17" ht="15.6" x14ac:dyDescent="0.3">
      <c r="B12" s="5"/>
      <c r="C12" s="13"/>
      <c r="D12" s="14" t="s">
        <v>69</v>
      </c>
      <c r="E12" s="113">
        <f>'Luftmengenv. &amp; Energieverbrauch'!N83 * 1.05</f>
        <v>0</v>
      </c>
      <c r="F12" s="43" t="s">
        <v>12</v>
      </c>
      <c r="G12" s="7" t="s">
        <v>13</v>
      </c>
      <c r="H12" s="5"/>
      <c r="I12" s="5"/>
      <c r="J12" s="5"/>
      <c r="K12" s="13"/>
      <c r="L12" s="14" t="s">
        <v>70</v>
      </c>
      <c r="M12" s="113">
        <f>'Luftmengenv. &amp; Energieverbrauch'!Q83*1.05</f>
        <v>0</v>
      </c>
      <c r="N12" s="13" t="s">
        <v>12</v>
      </c>
      <c r="O12" s="7" t="s">
        <v>13</v>
      </c>
      <c r="P12" s="5"/>
      <c r="Q12" s="5"/>
    </row>
    <row r="13" spans="2:17" ht="15.6" x14ac:dyDescent="0.3">
      <c r="B13" s="5"/>
      <c r="C13" s="13"/>
      <c r="D13" s="14" t="s">
        <v>71</v>
      </c>
      <c r="E13" s="111">
        <f>E12*C36/1000</f>
        <v>0</v>
      </c>
      <c r="F13" s="43" t="s">
        <v>28</v>
      </c>
      <c r="G13" s="7"/>
      <c r="H13" s="5"/>
      <c r="I13" s="5"/>
      <c r="J13" s="5"/>
      <c r="K13" s="13"/>
      <c r="L13" s="14" t="s">
        <v>72</v>
      </c>
      <c r="M13" s="111">
        <f>M12*C36/1000</f>
        <v>0</v>
      </c>
      <c r="N13" s="13" t="s">
        <v>28</v>
      </c>
      <c r="O13" s="7"/>
      <c r="P13" s="5"/>
      <c r="Q13" s="5"/>
    </row>
    <row r="14" spans="2:17" ht="15.6" x14ac:dyDescent="0.3">
      <c r="B14" s="5"/>
      <c r="C14" s="5"/>
      <c r="D14" s="6" t="s">
        <v>80</v>
      </c>
      <c r="E14" s="109">
        <f>'Luftmengenv. &amp; Energieverbrauch'!N84</f>
        <v>0</v>
      </c>
      <c r="F14" s="12" t="s">
        <v>79</v>
      </c>
      <c r="G14" s="7"/>
      <c r="H14" s="5"/>
      <c r="I14" s="5"/>
      <c r="J14" s="5"/>
      <c r="K14" s="5"/>
      <c r="L14" s="6" t="s">
        <v>81</v>
      </c>
      <c r="M14" s="109">
        <f>'Luftmengenv. &amp; Energieverbrauch'!Q84</f>
        <v>0</v>
      </c>
      <c r="N14" s="12" t="s">
        <v>79</v>
      </c>
      <c r="O14" s="7"/>
      <c r="P14" s="5"/>
      <c r="Q14" s="5"/>
    </row>
    <row r="15" spans="2:17" ht="15.6" x14ac:dyDescent="0.3">
      <c r="B15" s="5"/>
      <c r="C15" s="5"/>
      <c r="D15" s="6" t="s">
        <v>85</v>
      </c>
      <c r="E15" s="110">
        <f>(E11+G35)/((3006490*('Luftmengenv. &amp; Energieverbrauch'!K83/89748994)-E12)*E6)</f>
        <v>0.13663445218929249</v>
      </c>
      <c r="F15" s="12" t="s">
        <v>4</v>
      </c>
      <c r="G15" s="7"/>
      <c r="H15" s="5"/>
      <c r="I15" s="5"/>
      <c r="J15" s="5"/>
      <c r="K15" s="5"/>
      <c r="L15" s="6" t="s">
        <v>86</v>
      </c>
      <c r="M15" s="110">
        <f>(M11+G35)/((3006490*('Luftmengenv. &amp; Energieverbrauch'!K83/89748994)-M12)*M6)</f>
        <v>0.13663445218929249</v>
      </c>
      <c r="N15" s="12" t="s">
        <v>4</v>
      </c>
      <c r="O15" s="7"/>
      <c r="P15" s="5"/>
      <c r="Q15" s="5"/>
    </row>
    <row r="16" spans="2:17" ht="15.6" x14ac:dyDescent="0.3">
      <c r="B16" s="5"/>
      <c r="C16" s="13"/>
      <c r="D16" s="14"/>
      <c r="E16" s="111"/>
      <c r="F16" s="43"/>
      <c r="G16" s="7"/>
      <c r="H16" s="5"/>
      <c r="I16" s="5"/>
      <c r="J16" s="5"/>
      <c r="K16" s="13"/>
      <c r="L16" s="14"/>
      <c r="M16" s="111"/>
      <c r="N16" s="13"/>
      <c r="O16" s="7"/>
      <c r="P16" s="5"/>
      <c r="Q16" s="5"/>
    </row>
    <row r="17" spans="2:16" ht="15" thickBot="1" x14ac:dyDescent="0.35">
      <c r="B17" s="63" t="s">
        <v>38</v>
      </c>
      <c r="C17" s="2"/>
      <c r="D17" s="2"/>
      <c r="E17" s="2"/>
      <c r="F17" s="2"/>
      <c r="G17" s="2"/>
      <c r="H17" s="2"/>
      <c r="J17" s="63" t="s">
        <v>39</v>
      </c>
      <c r="K17" s="2"/>
      <c r="L17" s="2"/>
      <c r="M17" s="2"/>
      <c r="N17" s="2"/>
      <c r="O17" s="2"/>
      <c r="P17" s="2"/>
    </row>
    <row r="18" spans="2:16" s="48" customFormat="1" ht="24" customHeight="1" thickBot="1" x14ac:dyDescent="0.35">
      <c r="B18" s="44" t="s">
        <v>14</v>
      </c>
      <c r="C18" s="45" t="s">
        <v>15</v>
      </c>
      <c r="D18" s="46" t="s">
        <v>16</v>
      </c>
      <c r="E18" s="46" t="s">
        <v>17</v>
      </c>
      <c r="F18" s="46" t="s">
        <v>18</v>
      </c>
      <c r="G18" s="49" t="s">
        <v>19</v>
      </c>
      <c r="H18" s="47" t="s">
        <v>20</v>
      </c>
      <c r="J18" s="44" t="s">
        <v>14</v>
      </c>
      <c r="K18" s="45" t="s">
        <v>15</v>
      </c>
      <c r="L18" s="46" t="s">
        <v>16</v>
      </c>
      <c r="M18" s="46" t="s">
        <v>17</v>
      </c>
      <c r="N18" s="46" t="s">
        <v>18</v>
      </c>
      <c r="O18" s="49" t="s">
        <v>19</v>
      </c>
      <c r="P18" s="47" t="s">
        <v>20</v>
      </c>
    </row>
    <row r="19" spans="2:16" x14ac:dyDescent="0.3">
      <c r="B19" s="3">
        <v>1</v>
      </c>
      <c r="C19" s="114">
        <f>E11</f>
        <v>0</v>
      </c>
      <c r="D19" s="115">
        <f>C19*$E$4/100</f>
        <v>0</v>
      </c>
      <c r="E19" s="115">
        <f t="shared" ref="E19:E30" si="1">C$19/$E$5</f>
        <v>0</v>
      </c>
      <c r="F19" s="115">
        <f>($E$12*$E$6)*((1+($E$7/100))^B19)</f>
        <v>0</v>
      </c>
      <c r="G19" s="116">
        <f>Bieterangaben!C8</f>
        <v>0</v>
      </c>
      <c r="H19" s="117">
        <f>SUM(D19:G19)</f>
        <v>0</v>
      </c>
      <c r="J19" s="3">
        <v>1</v>
      </c>
      <c r="K19" s="114">
        <f>M11</f>
        <v>0</v>
      </c>
      <c r="L19" s="115">
        <f>K19*$M$4/100</f>
        <v>0</v>
      </c>
      <c r="M19" s="115">
        <f t="shared" ref="M19:M30" si="2">K$19/$M$5</f>
        <v>0</v>
      </c>
      <c r="N19" s="115">
        <f>($M$12*$M$6)*((1+($M$7/100))^J19)</f>
        <v>0</v>
      </c>
      <c r="O19" s="116">
        <f>Bieterangaben!E8</f>
        <v>0</v>
      </c>
      <c r="P19" s="117">
        <f>SUM(L19:O19)</f>
        <v>0</v>
      </c>
    </row>
    <row r="20" spans="2:16" x14ac:dyDescent="0.3">
      <c r="B20" s="3">
        <v>2</v>
      </c>
      <c r="C20" s="114">
        <f>IF(C19&lt;=1,0,C19-E19)</f>
        <v>0</v>
      </c>
      <c r="D20" s="115">
        <f t="shared" ref="D20:D30" si="3">C20*$E$4/100</f>
        <v>0</v>
      </c>
      <c r="E20" s="115">
        <f t="shared" si="1"/>
        <v>0</v>
      </c>
      <c r="F20" s="115">
        <f t="shared" ref="F20:F30" si="4">($E$12*$E$6)*((1+($E$7/100))^B20)</f>
        <v>0</v>
      </c>
      <c r="G20" s="116">
        <f>Bieterangaben!C11</f>
        <v>0</v>
      </c>
      <c r="H20" s="117">
        <f t="shared" ref="H20:H30" si="5">SUM(D20:G20)</f>
        <v>0</v>
      </c>
      <c r="J20" s="3">
        <v>2</v>
      </c>
      <c r="K20" s="114">
        <f t="shared" ref="K20:K30" si="6">IF(K19&lt;=1,0,K19-M19)</f>
        <v>0</v>
      </c>
      <c r="L20" s="115">
        <f t="shared" ref="L20:L30" si="7">K20*$M$4/100</f>
        <v>0</v>
      </c>
      <c r="M20" s="115">
        <f t="shared" si="2"/>
        <v>0</v>
      </c>
      <c r="N20" s="115">
        <f t="shared" ref="N20:N30" si="8">($M$12*$M$6)*((1+($M$7/100))^J20)</f>
        <v>0</v>
      </c>
      <c r="O20" s="116">
        <f>Bieterangaben!E11</f>
        <v>0</v>
      </c>
      <c r="P20" s="117">
        <f t="shared" ref="P20:P30" si="9">SUM(L20:O20)</f>
        <v>0</v>
      </c>
    </row>
    <row r="21" spans="2:16" x14ac:dyDescent="0.3">
      <c r="B21" s="3">
        <v>3</v>
      </c>
      <c r="C21" s="114">
        <f t="shared" ref="C21:C30" si="10">IF(C20&lt;=1,0,C20-E20)</f>
        <v>0</v>
      </c>
      <c r="D21" s="115">
        <f t="shared" si="3"/>
        <v>0</v>
      </c>
      <c r="E21" s="115">
        <f t="shared" si="1"/>
        <v>0</v>
      </c>
      <c r="F21" s="115">
        <f t="shared" si="4"/>
        <v>0</v>
      </c>
      <c r="G21" s="116">
        <f>Bieterangaben!C14</f>
        <v>0</v>
      </c>
      <c r="H21" s="117">
        <f t="shared" si="5"/>
        <v>0</v>
      </c>
      <c r="J21" s="3">
        <v>3</v>
      </c>
      <c r="K21" s="114">
        <f t="shared" si="6"/>
        <v>0</v>
      </c>
      <c r="L21" s="115">
        <f t="shared" si="7"/>
        <v>0</v>
      </c>
      <c r="M21" s="115">
        <f t="shared" si="2"/>
        <v>0</v>
      </c>
      <c r="N21" s="115">
        <f t="shared" si="8"/>
        <v>0</v>
      </c>
      <c r="O21" s="116">
        <f>Bieterangaben!E14</f>
        <v>0</v>
      </c>
      <c r="P21" s="117">
        <f t="shared" si="9"/>
        <v>0</v>
      </c>
    </row>
    <row r="22" spans="2:16" x14ac:dyDescent="0.3">
      <c r="B22" s="3">
        <v>4</v>
      </c>
      <c r="C22" s="114">
        <f t="shared" si="10"/>
        <v>0</v>
      </c>
      <c r="D22" s="115">
        <f t="shared" si="3"/>
        <v>0</v>
      </c>
      <c r="E22" s="115">
        <f t="shared" si="1"/>
        <v>0</v>
      </c>
      <c r="F22" s="115">
        <f t="shared" si="4"/>
        <v>0</v>
      </c>
      <c r="G22" s="116">
        <f>Bieterangaben!C17</f>
        <v>0</v>
      </c>
      <c r="H22" s="117">
        <f t="shared" si="5"/>
        <v>0</v>
      </c>
      <c r="J22" s="3">
        <v>4</v>
      </c>
      <c r="K22" s="114">
        <f t="shared" si="6"/>
        <v>0</v>
      </c>
      <c r="L22" s="115">
        <f t="shared" si="7"/>
        <v>0</v>
      </c>
      <c r="M22" s="115">
        <f t="shared" si="2"/>
        <v>0</v>
      </c>
      <c r="N22" s="115">
        <f t="shared" si="8"/>
        <v>0</v>
      </c>
      <c r="O22" s="116">
        <f>Bieterangaben!E17</f>
        <v>0</v>
      </c>
      <c r="P22" s="117">
        <f t="shared" si="9"/>
        <v>0</v>
      </c>
    </row>
    <row r="23" spans="2:16" x14ac:dyDescent="0.3">
      <c r="B23" s="3">
        <v>5</v>
      </c>
      <c r="C23" s="114">
        <f t="shared" si="10"/>
        <v>0</v>
      </c>
      <c r="D23" s="115">
        <f t="shared" si="3"/>
        <v>0</v>
      </c>
      <c r="E23" s="115">
        <f t="shared" si="1"/>
        <v>0</v>
      </c>
      <c r="F23" s="115">
        <f t="shared" si="4"/>
        <v>0</v>
      </c>
      <c r="G23" s="116">
        <f t="shared" ref="G23:G30" si="11">AVERAGE($G$19:$G$22)*(1+E$8/100)^B19</f>
        <v>0</v>
      </c>
      <c r="H23" s="117">
        <f t="shared" si="5"/>
        <v>0</v>
      </c>
      <c r="J23" s="3">
        <v>5</v>
      </c>
      <c r="K23" s="114">
        <f t="shared" si="6"/>
        <v>0</v>
      </c>
      <c r="L23" s="115">
        <f t="shared" si="7"/>
        <v>0</v>
      </c>
      <c r="M23" s="115">
        <f t="shared" si="2"/>
        <v>0</v>
      </c>
      <c r="N23" s="115">
        <f t="shared" si="8"/>
        <v>0</v>
      </c>
      <c r="O23" s="116">
        <f t="shared" ref="O23:O30" si="12">AVERAGE($O$19:$O$22)*(1+M$8/100)^J19</f>
        <v>0</v>
      </c>
      <c r="P23" s="117">
        <f t="shared" si="9"/>
        <v>0</v>
      </c>
    </row>
    <row r="24" spans="2:16" x14ac:dyDescent="0.3">
      <c r="B24" s="3">
        <v>6</v>
      </c>
      <c r="C24" s="114">
        <f t="shared" si="10"/>
        <v>0</v>
      </c>
      <c r="D24" s="115">
        <f t="shared" si="3"/>
        <v>0</v>
      </c>
      <c r="E24" s="115">
        <f t="shared" si="1"/>
        <v>0</v>
      </c>
      <c r="F24" s="115">
        <f t="shared" si="4"/>
        <v>0</v>
      </c>
      <c r="G24" s="116">
        <f t="shared" si="11"/>
        <v>0</v>
      </c>
      <c r="H24" s="117">
        <f t="shared" si="5"/>
        <v>0</v>
      </c>
      <c r="J24" s="3">
        <v>6</v>
      </c>
      <c r="K24" s="114">
        <f t="shared" si="6"/>
        <v>0</v>
      </c>
      <c r="L24" s="115">
        <f t="shared" si="7"/>
        <v>0</v>
      </c>
      <c r="M24" s="115">
        <f t="shared" si="2"/>
        <v>0</v>
      </c>
      <c r="N24" s="115">
        <f t="shared" si="8"/>
        <v>0</v>
      </c>
      <c r="O24" s="116">
        <f t="shared" si="12"/>
        <v>0</v>
      </c>
      <c r="P24" s="117">
        <f t="shared" si="9"/>
        <v>0</v>
      </c>
    </row>
    <row r="25" spans="2:16" x14ac:dyDescent="0.3">
      <c r="B25" s="3">
        <v>7</v>
      </c>
      <c r="C25" s="114">
        <f t="shared" si="10"/>
        <v>0</v>
      </c>
      <c r="D25" s="115">
        <f t="shared" si="3"/>
        <v>0</v>
      </c>
      <c r="E25" s="115">
        <f t="shared" si="1"/>
        <v>0</v>
      </c>
      <c r="F25" s="115">
        <f t="shared" si="4"/>
        <v>0</v>
      </c>
      <c r="G25" s="116">
        <f t="shared" si="11"/>
        <v>0</v>
      </c>
      <c r="H25" s="117">
        <f t="shared" si="5"/>
        <v>0</v>
      </c>
      <c r="J25" s="3">
        <v>7</v>
      </c>
      <c r="K25" s="114">
        <f t="shared" si="6"/>
        <v>0</v>
      </c>
      <c r="L25" s="115">
        <f t="shared" si="7"/>
        <v>0</v>
      </c>
      <c r="M25" s="115">
        <f t="shared" si="2"/>
        <v>0</v>
      </c>
      <c r="N25" s="115">
        <f t="shared" si="8"/>
        <v>0</v>
      </c>
      <c r="O25" s="116">
        <f t="shared" si="12"/>
        <v>0</v>
      </c>
      <c r="P25" s="117">
        <f t="shared" si="9"/>
        <v>0</v>
      </c>
    </row>
    <row r="26" spans="2:16" x14ac:dyDescent="0.3">
      <c r="B26" s="3">
        <v>8</v>
      </c>
      <c r="C26" s="114">
        <f t="shared" si="10"/>
        <v>0</v>
      </c>
      <c r="D26" s="115">
        <f t="shared" si="3"/>
        <v>0</v>
      </c>
      <c r="E26" s="115">
        <f t="shared" si="1"/>
        <v>0</v>
      </c>
      <c r="F26" s="115">
        <f t="shared" si="4"/>
        <v>0</v>
      </c>
      <c r="G26" s="116">
        <f t="shared" si="11"/>
        <v>0</v>
      </c>
      <c r="H26" s="117">
        <f t="shared" si="5"/>
        <v>0</v>
      </c>
      <c r="J26" s="3">
        <v>8</v>
      </c>
      <c r="K26" s="114">
        <f t="shared" si="6"/>
        <v>0</v>
      </c>
      <c r="L26" s="115">
        <f t="shared" si="7"/>
        <v>0</v>
      </c>
      <c r="M26" s="115">
        <f t="shared" si="2"/>
        <v>0</v>
      </c>
      <c r="N26" s="115">
        <f t="shared" si="8"/>
        <v>0</v>
      </c>
      <c r="O26" s="116">
        <f t="shared" si="12"/>
        <v>0</v>
      </c>
      <c r="P26" s="117">
        <f t="shared" si="9"/>
        <v>0</v>
      </c>
    </row>
    <row r="27" spans="2:16" x14ac:dyDescent="0.3">
      <c r="B27" s="3">
        <v>9</v>
      </c>
      <c r="C27" s="114">
        <f t="shared" si="10"/>
        <v>0</v>
      </c>
      <c r="D27" s="115">
        <f t="shared" si="3"/>
        <v>0</v>
      </c>
      <c r="E27" s="115">
        <f t="shared" si="1"/>
        <v>0</v>
      </c>
      <c r="F27" s="115">
        <f t="shared" si="4"/>
        <v>0</v>
      </c>
      <c r="G27" s="116">
        <f t="shared" si="11"/>
        <v>0</v>
      </c>
      <c r="H27" s="117">
        <f t="shared" si="5"/>
        <v>0</v>
      </c>
      <c r="J27" s="3">
        <v>9</v>
      </c>
      <c r="K27" s="114">
        <f t="shared" si="6"/>
        <v>0</v>
      </c>
      <c r="L27" s="115">
        <f t="shared" si="7"/>
        <v>0</v>
      </c>
      <c r="M27" s="115">
        <f t="shared" si="2"/>
        <v>0</v>
      </c>
      <c r="N27" s="115">
        <f t="shared" si="8"/>
        <v>0</v>
      </c>
      <c r="O27" s="116">
        <f t="shared" si="12"/>
        <v>0</v>
      </c>
      <c r="P27" s="117">
        <f t="shared" si="9"/>
        <v>0</v>
      </c>
    </row>
    <row r="28" spans="2:16" x14ac:dyDescent="0.3">
      <c r="B28" s="3">
        <v>10</v>
      </c>
      <c r="C28" s="114">
        <f t="shared" si="10"/>
        <v>0</v>
      </c>
      <c r="D28" s="115">
        <f t="shared" si="3"/>
        <v>0</v>
      </c>
      <c r="E28" s="115">
        <f t="shared" si="1"/>
        <v>0</v>
      </c>
      <c r="F28" s="115">
        <f t="shared" si="4"/>
        <v>0</v>
      </c>
      <c r="G28" s="116">
        <f t="shared" si="11"/>
        <v>0</v>
      </c>
      <c r="H28" s="117">
        <f t="shared" si="5"/>
        <v>0</v>
      </c>
      <c r="J28" s="3">
        <v>10</v>
      </c>
      <c r="K28" s="114">
        <f t="shared" si="6"/>
        <v>0</v>
      </c>
      <c r="L28" s="115">
        <f t="shared" si="7"/>
        <v>0</v>
      </c>
      <c r="M28" s="115">
        <f t="shared" si="2"/>
        <v>0</v>
      </c>
      <c r="N28" s="115">
        <f t="shared" si="8"/>
        <v>0</v>
      </c>
      <c r="O28" s="116">
        <f t="shared" si="12"/>
        <v>0</v>
      </c>
      <c r="P28" s="117">
        <f t="shared" si="9"/>
        <v>0</v>
      </c>
    </row>
    <row r="29" spans="2:16" x14ac:dyDescent="0.3">
      <c r="B29" s="3">
        <v>11</v>
      </c>
      <c r="C29" s="114">
        <f t="shared" si="10"/>
        <v>0</v>
      </c>
      <c r="D29" s="115">
        <f t="shared" si="3"/>
        <v>0</v>
      </c>
      <c r="E29" s="115">
        <f t="shared" si="1"/>
        <v>0</v>
      </c>
      <c r="F29" s="115">
        <f t="shared" si="4"/>
        <v>0</v>
      </c>
      <c r="G29" s="116">
        <f t="shared" si="11"/>
        <v>0</v>
      </c>
      <c r="H29" s="117">
        <f t="shared" si="5"/>
        <v>0</v>
      </c>
      <c r="J29" s="3">
        <v>11</v>
      </c>
      <c r="K29" s="114">
        <f t="shared" si="6"/>
        <v>0</v>
      </c>
      <c r="L29" s="115">
        <f t="shared" si="7"/>
        <v>0</v>
      </c>
      <c r="M29" s="115">
        <f t="shared" si="2"/>
        <v>0</v>
      </c>
      <c r="N29" s="115">
        <f t="shared" si="8"/>
        <v>0</v>
      </c>
      <c r="O29" s="116">
        <f t="shared" si="12"/>
        <v>0</v>
      </c>
      <c r="P29" s="117">
        <f t="shared" si="9"/>
        <v>0</v>
      </c>
    </row>
    <row r="30" spans="2:16" ht="15" thickBot="1" x14ac:dyDescent="0.35">
      <c r="B30" s="3">
        <v>12</v>
      </c>
      <c r="C30" s="114">
        <f t="shared" si="10"/>
        <v>0</v>
      </c>
      <c r="D30" s="115">
        <f t="shared" si="3"/>
        <v>0</v>
      </c>
      <c r="E30" s="115">
        <f t="shared" si="1"/>
        <v>0</v>
      </c>
      <c r="F30" s="115">
        <f t="shared" si="4"/>
        <v>0</v>
      </c>
      <c r="G30" s="116">
        <f t="shared" si="11"/>
        <v>0</v>
      </c>
      <c r="H30" s="117">
        <f t="shared" si="5"/>
        <v>0</v>
      </c>
      <c r="J30" s="3">
        <v>12</v>
      </c>
      <c r="K30" s="114">
        <f t="shared" si="6"/>
        <v>0</v>
      </c>
      <c r="L30" s="115">
        <f t="shared" si="7"/>
        <v>0</v>
      </c>
      <c r="M30" s="115">
        <f t="shared" si="2"/>
        <v>0</v>
      </c>
      <c r="N30" s="115">
        <f t="shared" si="8"/>
        <v>0</v>
      </c>
      <c r="O30" s="116">
        <f t="shared" si="12"/>
        <v>0</v>
      </c>
      <c r="P30" s="117">
        <f t="shared" si="9"/>
        <v>0</v>
      </c>
    </row>
    <row r="31" spans="2:16" ht="15" thickBot="1" x14ac:dyDescent="0.35">
      <c r="B31" s="65" t="s">
        <v>21</v>
      </c>
      <c r="C31" s="118"/>
      <c r="D31" s="119">
        <f>SUM(D19:D30)</f>
        <v>0</v>
      </c>
      <c r="E31" s="119">
        <f>SUM(E19:E30)</f>
        <v>0</v>
      </c>
      <c r="F31" s="119">
        <f>SUM(F19:F30)</f>
        <v>0</v>
      </c>
      <c r="G31" s="119">
        <f>SUM(G19:G30)</f>
        <v>0</v>
      </c>
      <c r="H31" s="120">
        <f>SUM(H19:H30)</f>
        <v>0</v>
      </c>
      <c r="J31" s="65" t="s">
        <v>21</v>
      </c>
      <c r="K31" s="118"/>
      <c r="L31" s="119">
        <f>SUM(L19:L30)</f>
        <v>0</v>
      </c>
      <c r="M31" s="119">
        <f>SUM(M19:M30)</f>
        <v>0</v>
      </c>
      <c r="N31" s="119">
        <f>SUM(N19:N30)</f>
        <v>0</v>
      </c>
      <c r="O31" s="119">
        <f>SUM(O19:O30)</f>
        <v>0</v>
      </c>
      <c r="P31" s="120">
        <f>SUM(P19:P30)</f>
        <v>0</v>
      </c>
    </row>
    <row r="34" spans="2:11" ht="18" x14ac:dyDescent="0.35">
      <c r="B34" s="64" t="s">
        <v>73</v>
      </c>
    </row>
    <row r="35" spans="2:11" x14ac:dyDescent="0.3">
      <c r="B35" t="s">
        <v>77</v>
      </c>
      <c r="C35" s="1">
        <v>300</v>
      </c>
      <c r="D35" t="s">
        <v>82</v>
      </c>
      <c r="F35" t="s">
        <v>83</v>
      </c>
      <c r="G35" s="121">
        <f>94625+3450+2970</f>
        <v>101045</v>
      </c>
      <c r="H35" t="s">
        <v>84</v>
      </c>
    </row>
    <row r="36" spans="2:11" x14ac:dyDescent="0.3">
      <c r="B36" t="s">
        <v>74</v>
      </c>
      <c r="C36">
        <v>0.435</v>
      </c>
      <c r="D36" t="s">
        <v>22</v>
      </c>
      <c r="F36" t="s">
        <v>26</v>
      </c>
      <c r="G36">
        <v>35</v>
      </c>
      <c r="H36" t="s">
        <v>2</v>
      </c>
    </row>
    <row r="37" spans="2:11" x14ac:dyDescent="0.3">
      <c r="B37" t="s">
        <v>76</v>
      </c>
      <c r="C37" s="1">
        <f>1307.8*('Luftmengenv. &amp; Energieverbrauch'!K83/89748994)</f>
        <v>1286.7559022873454</v>
      </c>
      <c r="D37" t="s">
        <v>28</v>
      </c>
      <c r="F37" t="s">
        <v>75</v>
      </c>
      <c r="G37" s="121">
        <v>290124.45</v>
      </c>
      <c r="I37" s="121"/>
    </row>
    <row r="38" spans="2:11" ht="15" thickBot="1" x14ac:dyDescent="0.35">
      <c r="E38" s="1"/>
      <c r="F38" s="1"/>
    </row>
    <row r="39" spans="2:11" ht="29.25" customHeight="1" x14ac:dyDescent="0.3">
      <c r="B39" s="184" t="s">
        <v>27</v>
      </c>
      <c r="C39" s="185"/>
      <c r="D39" s="185"/>
      <c r="E39" s="185"/>
      <c r="F39" s="185"/>
      <c r="G39" s="185"/>
      <c r="H39" s="185"/>
      <c r="I39" s="185"/>
      <c r="J39" s="186"/>
    </row>
    <row r="40" spans="2:11" ht="34.5" customHeight="1" x14ac:dyDescent="0.3">
      <c r="B40" s="187" t="str">
        <f>CONCATENATE("erforderliche CO2-Einsparung zur Erreichung der Förderung: mindestens ",C35," t/a mit CO2-Faktor ",C36," kg/kWh")</f>
        <v>erforderliche CO2-Einsparung zur Erreichung der Förderung: mindestens 300 t/a mit CO2-Faktor 0,435 kg/kWh</v>
      </c>
      <c r="C40" s="188"/>
      <c r="D40" s="188"/>
      <c r="E40" s="188"/>
      <c r="F40" s="188"/>
      <c r="G40" s="188"/>
      <c r="H40" s="188"/>
      <c r="I40" s="188"/>
      <c r="J40" s="189"/>
    </row>
    <row r="41" spans="2:11" ht="15" customHeight="1" x14ac:dyDescent="0.3">
      <c r="B41" s="196"/>
      <c r="C41" s="197" t="s">
        <v>23</v>
      </c>
      <c r="D41" s="197" t="s">
        <v>5</v>
      </c>
      <c r="E41" s="192" t="s">
        <v>67</v>
      </c>
      <c r="F41" s="192" t="s">
        <v>78</v>
      </c>
      <c r="G41" s="192" t="s">
        <v>68</v>
      </c>
      <c r="H41" s="190" t="str">
        <f>CONCATENATE("Förderung ",G36," %, max. 290.124,45 €")</f>
        <v>Förderung 35 %, max. 290.124,45 €</v>
      </c>
      <c r="I41" s="192" t="str">
        <f>CONCATENATE("Gesamtkosten nach ",E5," Jahren")</f>
        <v>Gesamtkosten nach 12 Jahren</v>
      </c>
      <c r="J41" s="194" t="s">
        <v>24</v>
      </c>
      <c r="K41" s="4"/>
    </row>
    <row r="42" spans="2:11" ht="48" customHeight="1" x14ac:dyDescent="0.3">
      <c r="B42" s="196"/>
      <c r="C42" s="197"/>
      <c r="D42" s="197"/>
      <c r="E42" s="193"/>
      <c r="F42" s="193"/>
      <c r="G42" s="193"/>
      <c r="H42" s="191"/>
      <c r="I42" s="193"/>
      <c r="J42" s="195"/>
      <c r="K42" s="4"/>
    </row>
    <row r="43" spans="2:11" ht="27" customHeight="1" x14ac:dyDescent="0.3">
      <c r="B43" s="15" t="str">
        <f>B17</f>
        <v>Bieter 1</v>
      </c>
      <c r="C43" s="16">
        <f>$E$11+D31</f>
        <v>0</v>
      </c>
      <c r="D43" s="16">
        <f>F31</f>
        <v>0</v>
      </c>
      <c r="E43" s="16">
        <f>$G$31</f>
        <v>0</v>
      </c>
      <c r="F43" s="108">
        <f>E13</f>
        <v>0</v>
      </c>
      <c r="G43" s="108">
        <f>$C$37-F43</f>
        <v>1286.7559022873454</v>
      </c>
      <c r="H43" s="122">
        <f>MIN(IF(G43&gt;$C$35,(E11+$G$35)*$G$36/100,0),$G$37)</f>
        <v>35365.75</v>
      </c>
      <c r="I43" s="16">
        <f>SUM(C43:E43)-H43</f>
        <v>-35365.75</v>
      </c>
      <c r="J43" s="17">
        <f>I43-(MIN(I$43:I$44))</f>
        <v>0</v>
      </c>
      <c r="K43" s="4"/>
    </row>
    <row r="44" spans="2:11" ht="31.5" customHeight="1" x14ac:dyDescent="0.3">
      <c r="B44" s="15" t="str">
        <f>J17</f>
        <v>Bieter 2</v>
      </c>
      <c r="C44" s="16">
        <f>$M$11+L31</f>
        <v>0</v>
      </c>
      <c r="D44" s="16">
        <f>N31</f>
        <v>0</v>
      </c>
      <c r="E44" s="16">
        <f>$O$31</f>
        <v>0</v>
      </c>
      <c r="F44" s="108">
        <f>M13</f>
        <v>0</v>
      </c>
      <c r="G44" s="108">
        <f>$C$37-F44</f>
        <v>1286.7559022873454</v>
      </c>
      <c r="H44" s="122">
        <f>MIN(IF(G44&gt;$C$35,(M11+$G$35)*$G$36/100,0),$G$37)</f>
        <v>35365.75</v>
      </c>
      <c r="I44" s="16">
        <f t="shared" ref="I44" si="13">SUM(C44:E44)-H44</f>
        <v>-35365.75</v>
      </c>
      <c r="J44" s="17">
        <f>I44-(MIN(I$43:I$44))</f>
        <v>0</v>
      </c>
      <c r="K44" s="4"/>
    </row>
    <row r="45" spans="2:11" ht="30.75" customHeight="1" x14ac:dyDescent="0.3"/>
    <row r="49" ht="15" customHeight="1" x14ac:dyDescent="0.3"/>
    <row r="62" ht="15" customHeight="1" x14ac:dyDescent="0.3"/>
  </sheetData>
  <sheetProtection sheet="1" objects="1" scenarios="1"/>
  <mergeCells count="11">
    <mergeCell ref="B39:J39"/>
    <mergeCell ref="B40:J40"/>
    <mergeCell ref="H41:H42"/>
    <mergeCell ref="I41:I42"/>
    <mergeCell ref="J41:J42"/>
    <mergeCell ref="F41:F42"/>
    <mergeCell ref="B41:B42"/>
    <mergeCell ref="C41:C42"/>
    <mergeCell ref="D41:D42"/>
    <mergeCell ref="E41:E42"/>
    <mergeCell ref="G41:G42"/>
  </mergeCells>
  <phoneticPr fontId="14" type="noConversion"/>
  <conditionalFormatting sqref="B43:J44">
    <cfRule type="expression" dxfId="0" priority="24">
      <formula>IF($J43=0,1,0)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bb1088-15fb-4a23-8582-06d8d191551c" xsi:nil="true"/>
    <lcf76f155ced4ddcb4097134ff3c332f xmlns="c0c370b9-bbcd-4753-b081-b284feb5a6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823C49F4A4EE45A6C8730B8ABC90A1" ma:contentTypeVersion="13" ma:contentTypeDescription="Ein neues Dokument erstellen." ma:contentTypeScope="" ma:versionID="e0213a5d73afe310f7866c41b41f91ec">
  <xsd:schema xmlns:xsd="http://www.w3.org/2001/XMLSchema" xmlns:xs="http://www.w3.org/2001/XMLSchema" xmlns:p="http://schemas.microsoft.com/office/2006/metadata/properties" xmlns:ns2="c0c370b9-bbcd-4753-b081-b284feb5a69f" xmlns:ns3="aebb1088-15fb-4a23-8582-06d8d191551c" targetNamespace="http://schemas.microsoft.com/office/2006/metadata/properties" ma:root="true" ma:fieldsID="659c9e94f0f69b94c953ec59677ca486" ns2:_="" ns3:_="">
    <xsd:import namespace="c0c370b9-bbcd-4753-b081-b284feb5a69f"/>
    <xsd:import namespace="aebb1088-15fb-4a23-8582-06d8d19155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370b9-bbcd-4753-b081-b284feb5a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ca924b9-5332-4da5-8793-cd85eda54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b1088-15fb-4a23-8582-06d8d19155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abe884-321e-436c-9432-d29e04ab30fb}" ma:internalName="TaxCatchAll" ma:showField="CatchAllData" ma:web="aebb1088-15fb-4a23-8582-06d8d19155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D2D4F-951C-4519-95B4-9F684BE74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CD48EA-2269-435B-AD99-9AD42DABBBA6}">
  <ds:schemaRefs>
    <ds:schemaRef ds:uri="http://schemas.microsoft.com/office/2006/metadata/properties"/>
    <ds:schemaRef ds:uri="http://schemas.microsoft.com/office/infopath/2007/PartnerControls"/>
    <ds:schemaRef ds:uri="baf6ab9c-a34d-4c27-b6b1-0b92207cde43"/>
    <ds:schemaRef ds:uri="dccd6b78-9cd5-4ec6-96de-3b4789506baa"/>
    <ds:schemaRef ds:uri="6457c889-192e-40ca-9abf-9efe4892ff6b"/>
    <ds:schemaRef ds:uri="2dd72e77-d892-4469-a599-04d1e7826447"/>
    <ds:schemaRef ds:uri="aebb1088-15fb-4a23-8582-06d8d191551c"/>
    <ds:schemaRef ds:uri="c0c370b9-bbcd-4753-b081-b284feb5a69f"/>
  </ds:schemaRefs>
</ds:datastoreItem>
</file>

<file path=customXml/itemProps3.xml><?xml version="1.0" encoding="utf-8"?>
<ds:datastoreItem xmlns:ds="http://schemas.openxmlformats.org/officeDocument/2006/customXml" ds:itemID="{5372388B-2558-4283-9415-532A20509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c370b9-bbcd-4753-b081-b284feb5a69f"/>
    <ds:schemaRef ds:uri="aebb1088-15fb-4a23-8582-06d8d19155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Bieterangaben</vt:lpstr>
      <vt:lpstr>Luftmengenv. &amp; Energieverbrauch</vt:lpstr>
      <vt:lpstr>Wirtschaftlichkeit</vt:lpstr>
      <vt:lpstr>Wirtschaftlichkeit!Druckbereich</vt:lpstr>
    </vt:vector>
  </TitlesOfParts>
  <Manager/>
  <Company>john becker ingenieure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Rathjen</dc:creator>
  <cp:keywords/>
  <dc:description/>
  <cp:lastModifiedBy>Eike Wehrs</cp:lastModifiedBy>
  <cp:revision/>
  <dcterms:created xsi:type="dcterms:W3CDTF">2009-08-27T13:34:27Z</dcterms:created>
  <dcterms:modified xsi:type="dcterms:W3CDTF">2026-04-22T12:58:38Z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0x0101008F823C49F4A4EE45A6C8730B8ABC90A1</vt:lpwstr>
  </property>
  <property fmtid="{D5CDD505-2E9C-101B-9397-08002B2CF9AE}" pid="3" name="MediaServiceImageTags">
    <vt:lpwstr/>
  </property>
</Properties>
</file>