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showInkAnnotation="0" autoCompressPictures="0"/>
  <xr:revisionPtr revIDLastSave="0" documentId="13_ncr:1_{7F3583E0-85F1-48FE-B4A4-87A00EE44D6D}" xr6:coauthVersionLast="47" xr6:coauthVersionMax="47" xr10:uidLastSave="{00000000-0000-0000-0000-000000000000}"/>
  <bookViews>
    <workbookView xWindow="-120" yWindow="-120" windowWidth="29040" windowHeight="15720" tabRatio="777" firstSheet="1" activeTab="1" xr2:uid="{00000000-000D-0000-FFFF-FFFF00000000}"/>
  </bookViews>
  <sheets>
    <sheet name="Bezugsfelder" sheetId="17" state="hidden" r:id="rId1"/>
    <sheet name="1_Mindestanforderungen_Ortsfest" sheetId="12" r:id="rId2"/>
    <sheet name="2_Mindestanforderungen_Fahrbar" sheetId="15" r:id="rId3"/>
    <sheet name="3_Wertungskriterien_Ortsfest" sheetId="13" r:id="rId4"/>
    <sheet name="4_Wertungskriterien_Fahrbar" sheetId="16" r:id="rId5"/>
    <sheet name="TESTUNG_Bewertungsbogen Verif" sheetId="24" state="hidden" r:id="rId6"/>
    <sheet name="5_Preisblatt" sheetId="22" r:id="rId7"/>
    <sheet name="6_Bewertungsbogen" sheetId="26" r:id="rId8"/>
  </sheets>
  <definedNames>
    <definedName name="_FilterDatabase" localSheetId="1" hidden="1">'1_Mindestanforderungen_Ortsfest'!$A$8:$D$196</definedName>
    <definedName name="_FilterDatabase" localSheetId="2" hidden="1">'2_Mindestanforderungen_Fahrbar'!$A$8:$D$115</definedName>
    <definedName name="_FilterDatabase" localSheetId="3" hidden="1">'3_Wertungskriterien_Ortsfest'!$A$9:$G$256</definedName>
    <definedName name="_FilterDatabase" localSheetId="4" hidden="1">'4_Wertungskriterien_Fahrbar'!$A$17:$G$177</definedName>
    <definedName name="_FilterDatabase" localSheetId="7" hidden="1">'6_Bewertungsbogen'!$A$9:$K$26</definedName>
    <definedName name="_FilterDatabase" localSheetId="5" hidden="1">'TESTUNG_Bewertungsbogen Verif'!$A$9:$I$24</definedName>
    <definedName name="_xlnm._FilterDatabase" localSheetId="3" hidden="1">'3_Wertungskriterien_Ortsfest'!$A$21:$G$256</definedName>
    <definedName name="_xlnm._FilterDatabase" localSheetId="4" hidden="1">'4_Wertungskriterien_Fahrbar'!$A$21:$G$178</definedName>
    <definedName name="_xlnm.Print_Area" localSheetId="1">'1_Mindestanforderungen_Ortsfest'!$A$1:$D$223</definedName>
    <definedName name="_xlnm.Print_Area" localSheetId="2">'2_Mindestanforderungen_Fahrbar'!$A$1:$D$139</definedName>
    <definedName name="_xlnm.Print_Area" localSheetId="6">'5_Preisblatt'!$A$1:$K$49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6" i="26" l="1"/>
  <c r="A97" i="26"/>
  <c r="A95" i="26"/>
  <c r="A90" i="26"/>
  <c r="A91" i="26"/>
  <c r="A92" i="26"/>
  <c r="A93" i="26"/>
  <c r="A89" i="26"/>
  <c r="A86" i="26"/>
  <c r="A87" i="26"/>
  <c r="A85" i="26"/>
  <c r="A100" i="26"/>
  <c r="A101" i="26"/>
  <c r="A102" i="26"/>
  <c r="A103" i="26"/>
  <c r="A99" i="26"/>
  <c r="D92" i="12"/>
  <c r="K26" i="22"/>
  <c r="M102" i="26"/>
  <c r="O102" i="26" s="1"/>
  <c r="A83" i="26"/>
  <c r="A49" i="26"/>
  <c r="A50" i="26"/>
  <c r="A51" i="26"/>
  <c r="A52" i="26"/>
  <c r="A81" i="26"/>
  <c r="A82" i="26"/>
  <c r="A80" i="26"/>
  <c r="A74" i="26"/>
  <c r="A75" i="26"/>
  <c r="A73" i="26"/>
  <c r="A69" i="26"/>
  <c r="A70" i="26"/>
  <c r="A71" i="26"/>
  <c r="A68" i="26"/>
  <c r="A61" i="26"/>
  <c r="A62" i="26"/>
  <c r="A63" i="26"/>
  <c r="A64" i="26"/>
  <c r="A65" i="26"/>
  <c r="A66" i="26"/>
  <c r="A60" i="26"/>
  <c r="A55" i="26"/>
  <c r="A56" i="26"/>
  <c r="A57" i="26"/>
  <c r="A58" i="26"/>
  <c r="A54" i="26"/>
  <c r="A47" i="26"/>
  <c r="A48" i="26"/>
  <c r="A46" i="26"/>
  <c r="A42" i="26"/>
  <c r="A43" i="26"/>
  <c r="A44" i="26"/>
  <c r="A38" i="26"/>
  <c r="A39" i="26"/>
  <c r="A40" i="26"/>
  <c r="A41" i="26"/>
  <c r="A37" i="26"/>
  <c r="M103" i="26"/>
  <c r="O103" i="26" s="1"/>
  <c r="M101" i="26"/>
  <c r="O101" i="26" s="1"/>
  <c r="M100" i="26"/>
  <c r="O100" i="26" s="1"/>
  <c r="M99" i="26"/>
  <c r="O99" i="26" s="1"/>
  <c r="M97" i="26"/>
  <c r="O97" i="26" s="1"/>
  <c r="M96" i="26"/>
  <c r="O96" i="26" s="1"/>
  <c r="M95" i="26"/>
  <c r="O95" i="26" s="1"/>
  <c r="M93" i="26"/>
  <c r="O93" i="26" s="1"/>
  <c r="M92" i="26"/>
  <c r="O92" i="26" s="1"/>
  <c r="M91" i="26"/>
  <c r="O91" i="26" s="1"/>
  <c r="M90" i="26"/>
  <c r="O90" i="26" s="1"/>
  <c r="M89" i="26"/>
  <c r="O89" i="26" s="1"/>
  <c r="M87" i="26"/>
  <c r="O87" i="26" s="1"/>
  <c r="M86" i="26"/>
  <c r="O86" i="26" s="1"/>
  <c r="M85" i="26"/>
  <c r="O85" i="26" s="1"/>
  <c r="M83" i="26"/>
  <c r="O83" i="26" s="1"/>
  <c r="M82" i="26"/>
  <c r="O82" i="26" s="1"/>
  <c r="M81" i="26"/>
  <c r="O81" i="26" s="1"/>
  <c r="M66" i="26"/>
  <c r="O66" i="26" s="1"/>
  <c r="M40" i="26"/>
  <c r="G99" i="16"/>
  <c r="G98" i="16"/>
  <c r="G31" i="16"/>
  <c r="D90" i="15"/>
  <c r="D163" i="12" l="1"/>
  <c r="G253" i="13" l="1"/>
  <c r="G34" i="16"/>
  <c r="G174" i="16"/>
  <c r="G172" i="16"/>
  <c r="G170" i="16"/>
  <c r="G168" i="16"/>
  <c r="G142" i="16"/>
  <c r="G137" i="16"/>
  <c r="G135" i="16"/>
  <c r="G134" i="16"/>
  <c r="G132" i="16"/>
  <c r="G131" i="16"/>
  <c r="G130" i="16"/>
  <c r="G129" i="16"/>
  <c r="G128" i="16"/>
  <c r="G124" i="16"/>
  <c r="G123" i="16"/>
  <c r="G122" i="16"/>
  <c r="G121" i="16"/>
  <c r="G120" i="16"/>
  <c r="G117" i="16"/>
  <c r="G118" i="16"/>
  <c r="G116" i="16"/>
  <c r="G110" i="16"/>
  <c r="G114" i="16"/>
  <c r="G113" i="16"/>
  <c r="G112" i="16"/>
  <c r="G79" i="16"/>
  <c r="G80" i="16"/>
  <c r="G78" i="16"/>
  <c r="G75" i="16"/>
  <c r="G68" i="16"/>
  <c r="G62" i="16"/>
  <c r="G60" i="16"/>
  <c r="G65" i="16"/>
  <c r="G64" i="16"/>
  <c r="G63" i="16"/>
  <c r="G59" i="16"/>
  <c r="G53" i="16"/>
  <c r="G52" i="16"/>
  <c r="G51" i="16"/>
  <c r="G50" i="16"/>
  <c r="G49" i="16"/>
  <c r="G43" i="16"/>
  <c r="G38" i="16"/>
  <c r="G37" i="16"/>
  <c r="G36" i="16"/>
  <c r="G30" i="16" l="1"/>
  <c r="G26" i="16"/>
  <c r="G29" i="16"/>
  <c r="G27" i="16"/>
  <c r="G25" i="16"/>
  <c r="G24" i="16"/>
  <c r="G24" i="13"/>
  <c r="D188" i="12"/>
  <c r="D189" i="12"/>
  <c r="K43" i="22"/>
  <c r="K42" i="22"/>
  <c r="G109" i="16"/>
  <c r="G108" i="16"/>
  <c r="G107" i="16"/>
  <c r="G106" i="16"/>
  <c r="G105" i="16"/>
  <c r="G104" i="16"/>
  <c r="G103" i="16"/>
  <c r="G102" i="16"/>
  <c r="G101" i="16"/>
  <c r="G100" i="16"/>
  <c r="G97" i="16"/>
  <c r="G96" i="16"/>
  <c r="G89" i="16"/>
  <c r="G88" i="16"/>
  <c r="G84" i="16"/>
  <c r="M65" i="26"/>
  <c r="O65" i="26" s="1"/>
  <c r="M64" i="26"/>
  <c r="O64" i="26" s="1"/>
  <c r="M63" i="26"/>
  <c r="O63" i="26" s="1"/>
  <c r="M62" i="26"/>
  <c r="O62" i="26" s="1"/>
  <c r="M61" i="26"/>
  <c r="O61" i="26" s="1"/>
  <c r="M60" i="26"/>
  <c r="O60" i="26" s="1"/>
  <c r="M58" i="26"/>
  <c r="O58" i="26" s="1"/>
  <c r="M57" i="26"/>
  <c r="O57" i="26" s="1"/>
  <c r="M56" i="26"/>
  <c r="O56" i="26" s="1"/>
  <c r="M55" i="26"/>
  <c r="O55" i="26" s="1"/>
  <c r="M54" i="26"/>
  <c r="O54" i="26" s="1"/>
  <c r="M75" i="26"/>
  <c r="O75" i="26" s="1"/>
  <c r="M74" i="26"/>
  <c r="O74" i="26" s="1"/>
  <c r="M73" i="26"/>
  <c r="O73" i="26" s="1"/>
  <c r="M71" i="26"/>
  <c r="O71" i="26" s="1"/>
  <c r="M70" i="26"/>
  <c r="O70" i="26" s="1"/>
  <c r="M69" i="26"/>
  <c r="O69" i="26" s="1"/>
  <c r="M68" i="26"/>
  <c r="O68" i="26" s="1"/>
  <c r="M51" i="26"/>
  <c r="O51" i="26" s="1"/>
  <c r="M50" i="26"/>
  <c r="O50" i="26" s="1"/>
  <c r="M52" i="26" l="1"/>
  <c r="O52" i="26" s="1"/>
  <c r="M41" i="26"/>
  <c r="O41" i="26" s="1"/>
  <c r="M49" i="26"/>
  <c r="O49" i="26" s="1"/>
  <c r="M48" i="26"/>
  <c r="O48" i="26" s="1"/>
  <c r="M47" i="26"/>
  <c r="O47" i="26" s="1"/>
  <c r="M46" i="26"/>
  <c r="O46" i="26" s="1"/>
  <c r="M44" i="26"/>
  <c r="O44" i="26" s="1"/>
  <c r="M43" i="26"/>
  <c r="O43" i="26" s="1"/>
  <c r="M34" i="26"/>
  <c r="O34" i="26" s="1"/>
  <c r="M31" i="26"/>
  <c r="O31" i="26" s="1"/>
  <c r="C115" i="26"/>
  <c r="M80" i="26"/>
  <c r="O80" i="26" s="1"/>
  <c r="M42" i="26"/>
  <c r="O42" i="26" s="1"/>
  <c r="M39" i="26"/>
  <c r="O39" i="26" s="1"/>
  <c r="M38" i="26"/>
  <c r="O38" i="26" s="1"/>
  <c r="M37" i="26"/>
  <c r="O37" i="26" s="1"/>
  <c r="M35" i="26"/>
  <c r="O35" i="26" s="1"/>
  <c r="M33" i="26"/>
  <c r="O33" i="26" s="1"/>
  <c r="M32" i="26"/>
  <c r="O32" i="26" s="1"/>
  <c r="M30" i="26"/>
  <c r="O30" i="26" s="1"/>
  <c r="M29" i="26"/>
  <c r="O29" i="26" s="1"/>
  <c r="M28" i="26"/>
  <c r="O28" i="26" s="1"/>
  <c r="M27" i="26"/>
  <c r="O27" i="26" s="1"/>
  <c r="D64" i="15"/>
  <c r="O104" i="26" l="1"/>
  <c r="O76" i="26"/>
  <c r="G160" i="16"/>
  <c r="G148" i="16"/>
  <c r="G146" i="16"/>
  <c r="G145" i="16"/>
  <c r="G144" i="16"/>
  <c r="G141" i="16"/>
  <c r="G139" i="16"/>
  <c r="D200" i="12"/>
  <c r="D223" i="12"/>
  <c r="D222" i="12"/>
  <c r="D139" i="15"/>
  <c r="D138" i="15"/>
  <c r="G35" i="13" l="1"/>
  <c r="G77" i="13"/>
  <c r="D50" i="15"/>
  <c r="K39" i="22"/>
  <c r="K38" i="22"/>
  <c r="K37" i="22"/>
  <c r="K35" i="22"/>
  <c r="K34" i="22"/>
  <c r="K33" i="22"/>
  <c r="K41" i="22"/>
  <c r="K44" i="22" s="1"/>
  <c r="K31" i="22"/>
  <c r="K30" i="22"/>
  <c r="K29" i="22"/>
  <c r="K25" i="22"/>
  <c r="K24" i="22"/>
  <c r="K23" i="22"/>
  <c r="K22" i="22"/>
  <c r="K14" i="22"/>
  <c r="K15" i="22"/>
  <c r="K16" i="22"/>
  <c r="K17" i="22"/>
  <c r="K18" i="22"/>
  <c r="K19" i="22"/>
  <c r="D113" i="15"/>
  <c r="D51" i="15"/>
  <c r="D194" i="12"/>
  <c r="D54" i="12"/>
  <c r="D46" i="12"/>
  <c r="G252" i="13"/>
  <c r="G250" i="13"/>
  <c r="G248" i="13"/>
  <c r="G246" i="13"/>
  <c r="G227" i="13"/>
  <c r="G226" i="13"/>
  <c r="G225" i="13"/>
  <c r="G224" i="13"/>
  <c r="G223" i="13"/>
  <c r="G222" i="13"/>
  <c r="G221" i="13"/>
  <c r="G220" i="13"/>
  <c r="G219" i="13"/>
  <c r="G218" i="13"/>
  <c r="G217" i="13"/>
  <c r="G216" i="13"/>
  <c r="G215" i="13"/>
  <c r="G214" i="13"/>
  <c r="G213" i="13"/>
  <c r="G206" i="13"/>
  <c r="G205" i="13"/>
  <c r="G201" i="13"/>
  <c r="G198" i="13"/>
  <c r="G197" i="13"/>
  <c r="G196" i="13"/>
  <c r="G195" i="13"/>
  <c r="G194" i="13"/>
  <c r="G193" i="13"/>
  <c r="G192" i="13"/>
  <c r="G189" i="13"/>
  <c r="G190" i="13"/>
  <c r="G186" i="13"/>
  <c r="G187" i="13"/>
  <c r="G188" i="13"/>
  <c r="G185" i="13"/>
  <c r="G184" i="13"/>
  <c r="G177" i="13"/>
  <c r="G176" i="13"/>
  <c r="G172" i="13"/>
  <c r="G159" i="13"/>
  <c r="G158" i="13"/>
  <c r="G157" i="13"/>
  <c r="G155" i="13"/>
  <c r="G154" i="13"/>
  <c r="G153" i="13"/>
  <c r="G149" i="13"/>
  <c r="G148" i="13"/>
  <c r="G147" i="13"/>
  <c r="G143" i="13"/>
  <c r="G144" i="13"/>
  <c r="G145" i="13"/>
  <c r="G141" i="13"/>
  <c r="G140" i="13"/>
  <c r="G139" i="13"/>
  <c r="G138" i="13"/>
  <c r="G136" i="13"/>
  <c r="G135" i="13"/>
  <c r="G134" i="13"/>
  <c r="G132" i="13"/>
  <c r="G126" i="13"/>
  <c r="G128" i="13"/>
  <c r="G127" i="13"/>
  <c r="G125" i="13"/>
  <c r="G124" i="13"/>
  <c r="G123" i="13"/>
  <c r="G109" i="13"/>
  <c r="G108" i="13"/>
  <c r="G107" i="13"/>
  <c r="G111" i="13"/>
  <c r="G102" i="13"/>
  <c r="G105" i="13"/>
  <c r="G104" i="13"/>
  <c r="G100" i="13"/>
  <c r="G98" i="13"/>
  <c r="G97" i="13"/>
  <c r="G95" i="13"/>
  <c r="G93" i="13"/>
  <c r="G92" i="13"/>
  <c r="G91" i="13"/>
  <c r="G83" i="13"/>
  <c r="G81" i="13"/>
  <c r="G80" i="13"/>
  <c r="G75" i="13"/>
  <c r="G73" i="13"/>
  <c r="G72" i="13"/>
  <c r="G71" i="13"/>
  <c r="G70" i="13"/>
  <c r="G69" i="13"/>
  <c r="G67" i="13"/>
  <c r="G66" i="13"/>
  <c r="G59" i="13"/>
  <c r="K40" i="22" l="1"/>
  <c r="K32" i="22"/>
  <c r="K36" i="22"/>
  <c r="K27" i="22"/>
  <c r="K20" i="22"/>
  <c r="G58" i="13"/>
  <c r="G60" i="13"/>
  <c r="G62" i="13"/>
  <c r="G61" i="13"/>
  <c r="G57" i="13"/>
  <c r="G56" i="13"/>
  <c r="G63" i="13"/>
  <c r="G55" i="13"/>
  <c r="G53" i="13"/>
  <c r="G52" i="13"/>
  <c r="G51" i="13"/>
  <c r="G50" i="13"/>
  <c r="G49" i="13"/>
  <c r="G48" i="13"/>
  <c r="G46" i="13"/>
  <c r="G45" i="13"/>
  <c r="G39" i="13"/>
  <c r="G38" i="13"/>
  <c r="G40" i="13"/>
  <c r="G37" i="13"/>
  <c r="G34" i="13"/>
  <c r="G29" i="13"/>
  <c r="G28" i="13"/>
  <c r="G27" i="13"/>
  <c r="K47" i="22" l="1"/>
  <c r="K49" i="22" s="1"/>
  <c r="G26" i="13"/>
  <c r="G25" i="13"/>
  <c r="D136" i="15" l="1"/>
  <c r="D135" i="15"/>
  <c r="D134" i="15"/>
  <c r="D133" i="15"/>
  <c r="D132" i="15"/>
  <c r="D131" i="15"/>
  <c r="D130" i="15"/>
  <c r="D128" i="15"/>
  <c r="D127" i="15"/>
  <c r="D126" i="15"/>
  <c r="D125" i="15"/>
  <c r="D124" i="15"/>
  <c r="D123" i="15"/>
  <c r="D122" i="15"/>
  <c r="D121" i="15"/>
  <c r="D120" i="15"/>
  <c r="D119" i="15"/>
  <c r="D118" i="15"/>
  <c r="D117" i="15"/>
  <c r="D115" i="15"/>
  <c r="D114" i="15"/>
  <c r="D112" i="15"/>
  <c r="D111" i="15"/>
  <c r="D110" i="15"/>
  <c r="D109" i="15"/>
  <c r="D107" i="15"/>
  <c r="D106" i="15"/>
  <c r="D105" i="15"/>
  <c r="D103" i="15"/>
  <c r="D102" i="15"/>
  <c r="D101" i="15"/>
  <c r="D100" i="15"/>
  <c r="D99" i="15"/>
  <c r="D98" i="15"/>
  <c r="D96" i="15"/>
  <c r="D95" i="15"/>
  <c r="D93" i="15"/>
  <c r="D92" i="15"/>
  <c r="D45" i="15"/>
  <c r="D44" i="15"/>
  <c r="D89" i="15"/>
  <c r="D88" i="15"/>
  <c r="D87" i="15"/>
  <c r="D86" i="15"/>
  <c r="D85" i="15"/>
  <c r="D84" i="15"/>
  <c r="D78" i="15"/>
  <c r="D77" i="15"/>
  <c r="D76" i="15"/>
  <c r="D75" i="15"/>
  <c r="D74" i="15"/>
  <c r="D72" i="15"/>
  <c r="D71" i="15"/>
  <c r="D70" i="15"/>
  <c r="D69" i="15"/>
  <c r="D67" i="15"/>
  <c r="D66" i="15"/>
  <c r="D63" i="15"/>
  <c r="D62" i="15"/>
  <c r="D61" i="15"/>
  <c r="D60" i="15"/>
  <c r="D59" i="15"/>
  <c r="D58" i="15"/>
  <c r="D57" i="15"/>
  <c r="D56" i="15"/>
  <c r="D55" i="15"/>
  <c r="D52" i="15"/>
  <c r="D49" i="15"/>
  <c r="D48" i="15"/>
  <c r="D46" i="15"/>
  <c r="D43" i="15"/>
  <c r="D42" i="15"/>
  <c r="D41" i="15"/>
  <c r="D40" i="15"/>
  <c r="D39" i="15"/>
  <c r="D38" i="15"/>
  <c r="D37" i="15"/>
  <c r="D220" i="12" l="1"/>
  <c r="D219" i="12"/>
  <c r="D218" i="12"/>
  <c r="D217" i="12"/>
  <c r="D216" i="12"/>
  <c r="D215" i="12"/>
  <c r="D214" i="12"/>
  <c r="D212" i="12"/>
  <c r="D211" i="12"/>
  <c r="D210" i="12"/>
  <c r="D209" i="12"/>
  <c r="D208" i="12"/>
  <c r="D207" i="12"/>
  <c r="D206" i="12"/>
  <c r="D205" i="12"/>
  <c r="D204" i="12"/>
  <c r="D203" i="12"/>
  <c r="D202" i="12"/>
  <c r="D201" i="12"/>
  <c r="D199" i="12"/>
  <c r="D198" i="12"/>
  <c r="D196" i="12"/>
  <c r="D195" i="12"/>
  <c r="D193" i="12"/>
  <c r="D192" i="12"/>
  <c r="D191" i="12"/>
  <c r="D190" i="12"/>
  <c r="D186" i="12"/>
  <c r="D185" i="12"/>
  <c r="D184" i="12"/>
  <c r="D183" i="12"/>
  <c r="D182" i="12"/>
  <c r="D181" i="12"/>
  <c r="D180" i="12"/>
  <c r="D178" i="12"/>
  <c r="D177" i="12"/>
  <c r="D175" i="12"/>
  <c r="D174" i="12"/>
  <c r="D173" i="12"/>
  <c r="D172" i="12"/>
  <c r="D171" i="12"/>
  <c r="D170" i="12"/>
  <c r="D169" i="12"/>
  <c r="D168" i="12"/>
  <c r="D166" i="12"/>
  <c r="D164" i="12"/>
  <c r="D162" i="12"/>
  <c r="D161" i="12"/>
  <c r="D160" i="12"/>
  <c r="D159" i="12"/>
  <c r="D158" i="12"/>
  <c r="D157" i="12"/>
  <c r="D156" i="12"/>
  <c r="D154" i="12"/>
  <c r="D153" i="12"/>
  <c r="D152" i="12"/>
  <c r="D150" i="12"/>
  <c r="D149" i="12"/>
  <c r="D148" i="12"/>
  <c r="D147" i="12"/>
  <c r="D146" i="12"/>
  <c r="D145" i="12"/>
  <c r="D144" i="12"/>
  <c r="D143" i="12"/>
  <c r="D142" i="12"/>
  <c r="D141" i="12"/>
  <c r="D140" i="12"/>
  <c r="D139" i="12"/>
  <c r="D138" i="12"/>
  <c r="D137" i="12"/>
  <c r="D135" i="12"/>
  <c r="D134" i="12"/>
  <c r="D133" i="12"/>
  <c r="D132" i="12"/>
  <c r="D131" i="12"/>
  <c r="D129" i="12"/>
  <c r="D128" i="12"/>
  <c r="D127" i="12"/>
  <c r="D126" i="12"/>
  <c r="D124" i="12"/>
  <c r="D123" i="12"/>
  <c r="D122" i="12"/>
  <c r="D121" i="12"/>
  <c r="D120" i="12"/>
  <c r="D119" i="12"/>
  <c r="D118" i="12"/>
  <c r="D117" i="12"/>
  <c r="D115" i="12"/>
  <c r="D114" i="12"/>
  <c r="D113" i="12"/>
  <c r="D112" i="12"/>
  <c r="D111" i="12"/>
  <c r="D110" i="12"/>
  <c r="D109" i="12"/>
  <c r="D107" i="12"/>
  <c r="D106" i="12"/>
  <c r="D105" i="12"/>
  <c r="D104" i="12"/>
  <c r="D103" i="12"/>
  <c r="D102" i="12"/>
  <c r="D101" i="12"/>
  <c r="D100" i="12"/>
  <c r="D99" i="12"/>
  <c r="D97" i="12"/>
  <c r="D96" i="12"/>
  <c r="D95" i="12"/>
  <c r="D94" i="12"/>
  <c r="D91" i="12"/>
  <c r="D90" i="12"/>
  <c r="D89" i="12"/>
  <c r="D88" i="12"/>
  <c r="D86" i="12"/>
  <c r="D85" i="12"/>
  <c r="D84" i="12"/>
  <c r="D83" i="12"/>
  <c r="D82" i="12"/>
  <c r="D81" i="12"/>
  <c r="D79" i="12"/>
  <c r="D78" i="12"/>
  <c r="D77" i="12"/>
  <c r="D76" i="12"/>
  <c r="D74" i="12"/>
  <c r="D73" i="12"/>
  <c r="D72" i="12"/>
  <c r="D71" i="12"/>
  <c r="D70" i="12"/>
  <c r="D68" i="12"/>
  <c r="D67" i="12"/>
  <c r="D66" i="12"/>
  <c r="D65" i="12"/>
  <c r="D64" i="12"/>
  <c r="D63" i="12"/>
  <c r="D62" i="12"/>
  <c r="D61" i="12"/>
  <c r="D60" i="12"/>
  <c r="D59" i="12"/>
  <c r="D58" i="12"/>
  <c r="D55" i="12"/>
  <c r="D53" i="12"/>
  <c r="D52" i="12"/>
  <c r="D51" i="12"/>
  <c r="D50" i="12"/>
  <c r="D48" i="12"/>
  <c r="D47" i="12"/>
  <c r="D45" i="12"/>
  <c r="D44" i="12"/>
  <c r="D43" i="12"/>
  <c r="D42" i="12"/>
  <c r="G142" i="13"/>
  <c r="G129" i="13"/>
  <c r="D82" i="15" l="1"/>
  <c r="D81" i="15"/>
  <c r="D80" i="15"/>
  <c r="G150" i="13" l="1"/>
  <c r="G199" i="13"/>
  <c r="G150" i="16" l="1"/>
  <c r="G101" i="13" l="1"/>
  <c r="G41" i="13"/>
  <c r="G138" i="16" l="1"/>
  <c r="G115" i="16"/>
  <c r="G82" i="16"/>
  <c r="G175" i="16"/>
  <c r="G165" i="16"/>
  <c r="G156" i="16"/>
  <c r="G81" i="16"/>
  <c r="G77" i="16"/>
  <c r="G58" i="16"/>
  <c r="G48" i="16"/>
  <c r="G33" i="16"/>
  <c r="G243" i="13" l="1"/>
  <c r="G239" i="13"/>
  <c r="G232" i="13"/>
  <c r="G229" i="13"/>
  <c r="G170" i="13"/>
  <c r="G163" i="13"/>
  <c r="G160" i="13"/>
  <c r="G112" i="13"/>
  <c r="G74" i="13"/>
  <c r="G64" i="13"/>
  <c r="D176" i="12"/>
</calcChain>
</file>

<file path=xl/sharedStrings.xml><?xml version="1.0" encoding="utf-8"?>
<sst xmlns="http://schemas.openxmlformats.org/spreadsheetml/2006/main" count="3082" uniqueCount="1260">
  <si>
    <t>I</t>
  </si>
  <si>
    <t>Anzahl</t>
  </si>
  <si>
    <t>Bildinvertierung</t>
  </si>
  <si>
    <t>1.2</t>
  </si>
  <si>
    <t>1.1</t>
  </si>
  <si>
    <r>
      <rPr>
        <b/>
        <sz val="11"/>
        <rFont val="Arial"/>
        <family val="2"/>
      </rPr>
      <t>vom Bieter auszufüllen</t>
    </r>
  </si>
  <si>
    <r>
      <rPr>
        <b/>
        <sz val="11"/>
        <rFont val="Arial"/>
        <family val="2"/>
      </rPr>
      <t>Lfd.
Nr.</t>
    </r>
  </si>
  <si>
    <r>
      <rPr>
        <b/>
        <sz val="11"/>
        <rFont val="Arial"/>
        <family val="2"/>
      </rPr>
      <t xml:space="preserve">Mindestanforderungen
</t>
    </r>
    <r>
      <rPr>
        <sz val="11"/>
        <rFont val="Arial"/>
        <family val="2"/>
      </rPr>
      <t>(Nichterfüllung führt zum Ausschluss)</t>
    </r>
  </si>
  <si>
    <t>Auswertung Nein=Ausschluss</t>
  </si>
  <si>
    <r>
      <rPr>
        <b/>
        <sz val="11"/>
        <rFont val="Arial"/>
        <family val="2"/>
      </rPr>
      <t xml:space="preserve">Ja </t>
    </r>
    <r>
      <rPr>
        <b/>
        <u/>
        <sz val="11"/>
        <rFont val="Arial"/>
        <family val="2"/>
      </rPr>
      <t>oder</t>
    </r>
    <r>
      <rPr>
        <b/>
        <sz val="11"/>
        <rFont val="Arial"/>
        <family val="2"/>
      </rPr>
      <t> Nein</t>
    </r>
  </si>
  <si>
    <t>Eignung für Anwendungsgebiete</t>
  </si>
  <si>
    <t>Allgemeines</t>
  </si>
  <si>
    <t>Abmessungen und Mechanik</t>
  </si>
  <si>
    <t>Bedienung</t>
  </si>
  <si>
    <t>Flachdetektorsysteme</t>
  </si>
  <si>
    <t>Digitale Bildverarbeitung DICOM</t>
  </si>
  <si>
    <t>Der Austausch von Patientendaten, Bildern, Szenen und Auswertungen muss mittels DICOM-Standards erreicht werden.</t>
  </si>
  <si>
    <t>Funktion DICOM Send</t>
  </si>
  <si>
    <t>Funktion DICOM SC (Storage Commitment)</t>
  </si>
  <si>
    <t>Funktion DICOM-Query/DICOM-Retrieve</t>
  </si>
  <si>
    <t>Funktion Worklist Managment</t>
  </si>
  <si>
    <t>Funktion DICOM-Structured Report: Quantifizierungsergebnisse und Dosisinformationen senden/exportieren (DICOM RDSR)</t>
  </si>
  <si>
    <t>Weitere Maßnahmen zur Sicherheit und Hygiene</t>
  </si>
  <si>
    <t>Kompressionsgurt</t>
  </si>
  <si>
    <t>Alle im folgenden aufgeführten Leistungen verstehen sich inklusive vollständiger Installation, Konfiguration (nach Anforderung des Nutzers), Dokumentation und Einweisung der Nutzer, wenn diese Leistungen nicht explizit in anderen Positionen der Leistungsbeschreibung aufgeführt werden.</t>
  </si>
  <si>
    <t>IT Sicherheit</t>
  </si>
  <si>
    <t>Die Software zur Steuerung der Anlage und den dazugehörigen Arbeitsplätzen entspricht der Client-Server-Architektur.</t>
  </si>
  <si>
    <t>Falls lokale Server benötigt werden, dann sind diese in professionellen Gehäusen (19" etc.) beizubringen und in durch den Auftraggeber bereitgestellten Schrank im separaten Technikraum zu integrieren.</t>
  </si>
  <si>
    <t>Die Software muss mind. Windows 10 22H2 oder höher sein.</t>
  </si>
  <si>
    <t>Die Software muss ohne lokale Administrationsrechte ausführbar sein.</t>
  </si>
  <si>
    <t>Ausnahmen für Virenscans müssen detailliert beschrieben und begründet werden. Eine vollständige Deaktivierung der Virenscanner auf den Geräten des Auftraggebers ist ausgeschlossen.</t>
  </si>
  <si>
    <t>Es existiert eine Kommunikationsmatrix im Sinne der Netzwerkkommunikation (Ports, IPs, Protokolle, Richtungen etc.). Der Auftraggeber segmentiert sein Netzwerk sehr detailliert.</t>
  </si>
  <si>
    <t>Die Software/Hardware muss Standard TCP/IP Protokolle unterstützen.</t>
  </si>
  <si>
    <t>Eine Speicherung oder Übertragung von Daten ins Netzwerk des Auftraggebers via USB Sticks ist durch den Auftraggeber untersagt und USB Ports müssen im Klinikalltag gesperrt sein. USB Sticks können jedoch im Servicemodus für Backup und Updates am Mainrechner der Röntgenanlage verwendet werden.</t>
  </si>
  <si>
    <t>Alle Komponenten sind eindeutig identifizierbar beschriftet.</t>
  </si>
  <si>
    <t xml:space="preserve">Service / Wartung </t>
  </si>
  <si>
    <t>Bemerkung</t>
  </si>
  <si>
    <t>[cm]</t>
  </si>
  <si>
    <t>[cm] bis [cm]</t>
  </si>
  <si>
    <t>[kg]</t>
  </si>
  <si>
    <t>M</t>
  </si>
  <si>
    <t>Abwärmewerte der angebotenen Konfigurationen</t>
  </si>
  <si>
    <t>[kW]</t>
  </si>
  <si>
    <t>Energieverbrauch der angebotenen Konfigurationen</t>
  </si>
  <si>
    <t>Fernwartungsmöglichkeiten</t>
  </si>
  <si>
    <t>Es kann eine Fehlerdetektion per Remote durchgeführt werden</t>
  </si>
  <si>
    <t>Es sind Fehlerbehebungen per Remote durch den Vollwartungsvertrag abgedeckt</t>
  </si>
  <si>
    <t>[Jahre]</t>
  </si>
  <si>
    <t>Reaktionszeit der Hotline &lt; 15 min.</t>
  </si>
  <si>
    <t xml:space="preserve">Reaktionszeit der Hotline </t>
  </si>
  <si>
    <t xml:space="preserve">Garantierte Reaktionszeit der Ersatzteillieferung </t>
  </si>
  <si>
    <t>Wartungsfirma</t>
  </si>
  <si>
    <t>Anzahl der Wartungen pro Jahr</t>
  </si>
  <si>
    <t>lfd. Nr.</t>
  </si>
  <si>
    <t xml:space="preserve">Preisblatt: Geräte gemäß LV </t>
  </si>
  <si>
    <t>angebotenes Fabrikat 
(Hersteller, Typ/Modell)</t>
  </si>
  <si>
    <t>Artikel Nummer</t>
  </si>
  <si>
    <t>Kosten gesamt
in € (Netto)</t>
  </si>
  <si>
    <t>Allgemeines und Mechanik</t>
  </si>
  <si>
    <t>Technische Parameter</t>
  </si>
  <si>
    <t>Workstation / Bedienkonsole</t>
  </si>
  <si>
    <t>Streustrahlenraster im RWG und Buckylade</t>
  </si>
  <si>
    <t>DICOM Export CD / USB</t>
  </si>
  <si>
    <t>Protektor für Detektor (Belastungsaufnahmen im Stehen)</t>
  </si>
  <si>
    <t>Oberflächenschutzvorrichtung für mobile Detektoren (bspw. Aufnahmen mit Fixateur)</t>
  </si>
  <si>
    <t>Haltegriffe für den Buckytisch</t>
  </si>
  <si>
    <t>Der Service der angebotenen Anlage wird mindestens für 10 Jahre gewährleistet</t>
  </si>
  <si>
    <t>3D Deckenstativ</t>
  </si>
  <si>
    <t>Servicevertragskonditionen</t>
  </si>
  <si>
    <t>Lfd. Nr.</t>
  </si>
  <si>
    <t>Digitaler Rasteraufnahmetisch</t>
  </si>
  <si>
    <t>Rasterwandgerät ( Bucky 1 )</t>
  </si>
  <si>
    <t>Großaufnahmen</t>
  </si>
  <si>
    <t>Automatisierte Aufnahmepositionierung und Aufnahmefolge für Ganzwirbelsäulen- und Ganzbeinaufnahmen am Rasterstativ im Stehen.</t>
  </si>
  <si>
    <t>System komplett mit Belichtungsmesskammer(n) und Streustrahlenraster; Raster für pädiatrische Aufnahmen entfernbar.</t>
  </si>
  <si>
    <t xml:space="preserve">Intuitive und leicht erlernbare Benutzeroberfläche ohne komplizierte Untermenues (mit 3 Klicks muss das Bild akquiriert werden können) </t>
  </si>
  <si>
    <t>Möglichkeit der manuellen Eingabe und Bearbeitung demographischer Patientendaten, wie z.B. Pat.-ID,Name, Geschlecht, Geb.-Datum etc.</t>
  </si>
  <si>
    <t>Röntgenröhre</t>
  </si>
  <si>
    <t>Tiefenblende zur automatischen datenbankbasierten Formateinblendung bei veränderlichem Fokus-Detektor-Abstand (FDA). Digitale Anzeige des FDA und der Größe des Aufnahmefeldes.</t>
  </si>
  <si>
    <t>Integrierte Ausgleichsfilter sowie Drehflansch für die Tiefenblende.</t>
  </si>
  <si>
    <t xml:space="preserve">Röntgengenerator </t>
  </si>
  <si>
    <t>Röntgengenerator</t>
  </si>
  <si>
    <t>Detektorgewicht ≤3,3kg (inkl. Akku)</t>
  </si>
  <si>
    <t>kabellose IR-Fernbedienung</t>
  </si>
  <si>
    <t>Wlan Frequenzen wählbar zwischen 2,4 und 5GHz</t>
  </si>
  <si>
    <t>elektromotorischer Antrieb</t>
  </si>
  <si>
    <t>System Sicherung durch PIN Code &amp; personifizierten Passwort Zugang oder RFID Login</t>
  </si>
  <si>
    <t>Zulassung/Fahrgestell</t>
  </si>
  <si>
    <t>Allgemeines / Grundgerät</t>
  </si>
  <si>
    <t>mind. 32 kW - Generator</t>
  </si>
  <si>
    <t>mind. 32 kW-Generator</t>
  </si>
  <si>
    <t>Röntgenstrahler / Stativ</t>
  </si>
  <si>
    <t>Röntgenstrahler mit Doppelfokus</t>
  </si>
  <si>
    <t xml:space="preserve">Strahler-Tragarmsystem komplett Gewichtsausgeglichen </t>
  </si>
  <si>
    <t>Tiefenblende / Bedienmodul</t>
  </si>
  <si>
    <t>LED Lichtvisier</t>
  </si>
  <si>
    <t>Filterwerte (mind. 0,1 mm Cu + 2 mm Al)</t>
  </si>
  <si>
    <t xml:space="preserve">DQE &gt; 60% bei 0,05 LP/ mm </t>
  </si>
  <si>
    <t>Ortsauflösung &gt;3 LP/mm</t>
  </si>
  <si>
    <t>2ter Austauschakku inkludiert</t>
  </si>
  <si>
    <t>WiFi</t>
  </si>
  <si>
    <t>Allgemeine Bildverarbeitung am Gerät</t>
  </si>
  <si>
    <t>DICOM</t>
  </si>
  <si>
    <t xml:space="preserve">DICOM Storage (SCU) </t>
  </si>
  <si>
    <t xml:space="preserve">DICOM Storage Commitment  (SCU) </t>
  </si>
  <si>
    <t>DICOM Modality Worklist SCP (MMWL)</t>
  </si>
  <si>
    <t xml:space="preserve">DICOM Modality Performed Procedure Step 
(MPPS) </t>
  </si>
  <si>
    <t>DICOM Structured Report</t>
  </si>
  <si>
    <t>Zulassung / Fahrgestell</t>
  </si>
  <si>
    <t>Kabellose Fernbedienung</t>
  </si>
  <si>
    <t>Systemgewicht</t>
  </si>
  <si>
    <t>Transportgeschwindigkeit vorwärts</t>
  </si>
  <si>
    <t>Transportgeschwindigkeit rückwärts</t>
  </si>
  <si>
    <t>Lenkung</t>
  </si>
  <si>
    <t>Röntgen auch im Steckdosenbetrieb möglich</t>
  </si>
  <si>
    <t>Hochspannungsform</t>
  </si>
  <si>
    <t>Leistungskenndaten</t>
  </si>
  <si>
    <t>Angabe</t>
  </si>
  <si>
    <t>max. mAs bei max. kV</t>
  </si>
  <si>
    <t>max. kV bei max. mAs</t>
  </si>
  <si>
    <t xml:space="preserve">kV-Bereich </t>
  </si>
  <si>
    <t>[ms]</t>
  </si>
  <si>
    <t>[kV]</t>
  </si>
  <si>
    <t>Brennfleckgrößen (nach IEC/DIN)</t>
  </si>
  <si>
    <t xml:space="preserve">[mm] </t>
  </si>
  <si>
    <t>Doppelschlitzblende drehbar</t>
  </si>
  <si>
    <t xml:space="preserve">Aufnahmefelder </t>
  </si>
  <si>
    <t>Kollimation an der Vorderseite des Strahlerkopfes</t>
  </si>
  <si>
    <t>Kollimation an der Rückseite des Strahlerkopfes</t>
  </si>
  <si>
    <t>Doppellaser zur vereinfachten Abstandsbestimmung</t>
  </si>
  <si>
    <t>In die Tiefenblende integrierte Pädiatrie-Filter</t>
  </si>
  <si>
    <t>automatische Filterung Pädiatrie, Kinderfilter fährt automatisch</t>
  </si>
  <si>
    <t>Zusätzliche Organprogramme</t>
  </si>
  <si>
    <t xml:space="preserve">Anzeige der Aufnahmeparameter, wie kV, mAs ... </t>
  </si>
  <si>
    <t xml:space="preserve">Aufnahmeschalter mit Spiralkabel </t>
  </si>
  <si>
    <t>Akustische Aufnahmemeldung</t>
  </si>
  <si>
    <t>optische Statusindikator (Zustandsanzeige)</t>
  </si>
  <si>
    <t>Ladezustandsanzeige bei Akku- oder Kondensatorsystem</t>
  </si>
  <si>
    <t>Halterung für die Fernbedienung am System</t>
  </si>
  <si>
    <t>IR Fernbedienung</t>
  </si>
  <si>
    <t xml:space="preserve">Ladung der Fernbedienung am System </t>
  </si>
  <si>
    <t>Aufsteckbarer Handgriff optional verfügbar</t>
  </si>
  <si>
    <t>Anzahl der Pixel (Vollformat)</t>
  </si>
  <si>
    <t xml:space="preserve">Ortsauflösung </t>
  </si>
  <si>
    <t>Akquisitionstiefe ≥ 16bit</t>
  </si>
  <si>
    <t xml:space="preserve">Exportierte Akquisitionstiefe konfigurierbar </t>
  </si>
  <si>
    <t>max. Betriebsdauer ohne Wiederaufladung</t>
  </si>
  <si>
    <t>Anzahl der Aufnahmen ohne Wiederaufladung</t>
  </si>
  <si>
    <t>Akku wird während des Ladevorgangs aus dem Detektor entnommen</t>
  </si>
  <si>
    <t>Netzwerk Wlan Frequenz sowohl 2,4 als auch 5 GHz</t>
  </si>
  <si>
    <t>Dateneingabe wahlweise über den Touchscreen und eine Tastatur (Keyboard) möglich</t>
  </si>
  <si>
    <t>Wenn ja anhand welcher Parameter</t>
  </si>
  <si>
    <t>Anzahl vordefinierbarer Patiententypen</t>
  </si>
  <si>
    <t>automatische Bildoptimierung für Kontrast und Helligkeit</t>
  </si>
  <si>
    <t>Rauschunterdrückung</t>
  </si>
  <si>
    <t>Kontrast- und Helligkeitsregulierung</t>
  </si>
  <si>
    <t>Kantenanhebung</t>
  </si>
  <si>
    <t>Bilddrehung mit welchen Winkelgraden möglich</t>
  </si>
  <si>
    <t>Bildbeschriftung, Texteingabe zum Bild</t>
  </si>
  <si>
    <t>Bildbeschriftung als Overlay d.h. ohne Beeinflussung der Bildinformationen und der Bildnachbearbeitungsmöglichkeiten ins DICOM-Archiv speicherbar</t>
  </si>
  <si>
    <t>nachträgliche elektronische Blendenkorrektur</t>
  </si>
  <si>
    <t>für die Blendenkorrektur und deren Änderung muss keine Funktion separat angeschaltet werden</t>
  </si>
  <si>
    <t>Separate elektronische R/L Zeichen</t>
  </si>
  <si>
    <t>für die Zeichensetzung und Änderung muss keine Funktion separat angeschaltet werden</t>
  </si>
  <si>
    <t>Rasterfreie Aufnahmetechnik</t>
  </si>
  <si>
    <t>Modellbasierte iterative Rohdatenrekonstruktion</t>
  </si>
  <si>
    <t>Technik vollautomatisch bei Anwahl der Aufnahme</t>
  </si>
  <si>
    <t>Technik ohne Zeitverzögerung einsetzbar</t>
  </si>
  <si>
    <t>Technik nachträglich an/abschaltbar</t>
  </si>
  <si>
    <t>Bildbearbeitungszeit</t>
  </si>
  <si>
    <t>max. Dauer der Detektorkalibrierung</t>
  </si>
  <si>
    <t>Positions-Rückmeldung und -Anzeige</t>
  </si>
  <si>
    <t xml:space="preserve">Strahlerdrehung um Trägerachse </t>
  </si>
  <si>
    <t xml:space="preserve">Strahlerdrehung um die Hubachse </t>
  </si>
  <si>
    <t xml:space="preserve">Preview Bild Anzeige auf dem Tube Head </t>
  </si>
  <si>
    <t xml:space="preserve">Möglichkeit zur Anzeige (Wiederaufruf) von vergangenen Aufnahmen des Patienten aus der selben Untersuchung am Tube Head </t>
  </si>
  <si>
    <t>Nennspannung</t>
  </si>
  <si>
    <t>Integriertes, drehbares Ausgleichsfilter</t>
  </si>
  <si>
    <t>Tiefenblende auch vollautomatisch</t>
  </si>
  <si>
    <t>Filterwechsel motorisch (automatisch)</t>
  </si>
  <si>
    <t xml:space="preserve">Kamera Funktion: Übertragung eines Live Bildes der aufgeblendeten Anatomie auf den Tube Head Bildschirm zur besseren Sichtbarkeit der Aufblendungslinien </t>
  </si>
  <si>
    <t xml:space="preserve">Kamera Funktion: Übertragung eines Live Bildes der aufgeblendeten Anatomie auf den Workstation Bildschirm zur Überprüfung der richtigen Aufblendung vor Auslösen des Schusses </t>
  </si>
  <si>
    <t>Kamera Funktion: Automatischer Zoom des Bildes bei Anpassung des FDA zur optimalen Sichtbarkeit der Anatomie</t>
  </si>
  <si>
    <t>Einblendung von jedem Punkt des Untersuchungsraumes mittels Tablet / Fernbedienung</t>
  </si>
  <si>
    <t>Größe Touch Display mind. 12"</t>
  </si>
  <si>
    <t>Nennleistung (IEC)</t>
  </si>
  <si>
    <t>Programmautomatik zur Voreinstellung von Organ, Aufnahmespannung, Schwärzung (Dosis)</t>
  </si>
  <si>
    <t>Anzahl der speicherbaren Programme</t>
  </si>
  <si>
    <t>Separate Generatorkonsole notwendig</t>
  </si>
  <si>
    <t>Bedien- und Auswertekonsole</t>
  </si>
  <si>
    <t>Betriebssystem</t>
  </si>
  <si>
    <t>Kapazität des Massenspeichers (physisch netto)</t>
  </si>
  <si>
    <t>Bildbeschriftung als Overlay d.h. ohne Beeinflussung der Bilder und der Bildnachbearbeitungsmöglichkeiten ins DICOM-Archiv speicherbar</t>
  </si>
  <si>
    <t>Strahlenabsorption der Tischplatte</t>
  </si>
  <si>
    <t>Parkmöglichkeit für mind. 2 Raster in der Detektoreinheit</t>
  </si>
  <si>
    <t xml:space="preserve">Bedienfelder an beiden Stativseiten  </t>
  </si>
  <si>
    <t>Anzahl der erforderlichen Aufnahmepositionen zur Abdeckung von mind. 120 cm</t>
  </si>
  <si>
    <t>Dauer bis zur vollständigen Aufnahme der entsprechenden Bildzahl bei 120 cm</t>
  </si>
  <si>
    <t>Detektor belastbar bis 100 kg max. Punktlast</t>
  </si>
  <si>
    <t xml:space="preserve">Detektor belastbar bis 300 kg max. (ohne Schutzvorrichtung) Flächenlast </t>
  </si>
  <si>
    <t>Einbindung der Röntgenanlage in ein VPN-basiertes Fernmeldesystem möglich</t>
  </si>
  <si>
    <t>BG Klinikum Unfallkrankenhaus Berlin gGmbH</t>
  </si>
  <si>
    <t>Programmierte Aufnahmetechnik (Organ, Aufnahmespannung, optimale Empfängerdosis, Brennfleck, Arbeitsplatz, etc).</t>
  </si>
  <si>
    <t>Großaufnahmen (Bucky 1)</t>
  </si>
  <si>
    <t xml:space="preserve">Alle hygienisch relevanten Gerätebauteile sind möglichst spaltenfrei montiert und somit vor Eindringen von Flüssigkeiten geschützt. </t>
  </si>
  <si>
    <t>Tiefenblende mit Drehknöpfen</t>
  </si>
  <si>
    <t>Laserstrahl zur Positionierungshilfe (SID - Source Image Receptor Distance / Abstandslaser)</t>
  </si>
  <si>
    <t xml:space="preserve">kürzeste Schaltzeiten </t>
  </si>
  <si>
    <t xml:space="preserve">systemintegrierte Anzeige des DFP </t>
  </si>
  <si>
    <t xml:space="preserve">die Dosisdaten werden (EI oder DFP) auf dem Bild sichtbar gespeichert </t>
  </si>
  <si>
    <t>Mindestverfügbarkeitsgarantie des Systems 95%</t>
  </si>
  <si>
    <t>Feinpositionierung des Systems über Bedienelemte am Strahler oder vergleichbar</t>
  </si>
  <si>
    <t>ein Rollbandmaß zur Bestimmung / Kontrolle des Fokus-Detektor-Abstand vorhanden</t>
  </si>
  <si>
    <t xml:space="preserve">Anzeige Dosisflächenprodukt, Dosisindikator und Abweichungsindikator des Bildes auf dem Touch Display </t>
  </si>
  <si>
    <t>automatisierte Übertragung der Dosisdaten (RDSR) an das PACS</t>
  </si>
  <si>
    <t>Kamera / KI Features</t>
  </si>
  <si>
    <t xml:space="preserve">Bedienfelder an Stativseiten sowie kabellose Fernbedienung zur Steuerung der 
vertikalen Stativbewegung, der Tiefenblendenkorrektur, des Aufnahmefeld etc.  </t>
  </si>
  <si>
    <t>Vorbemerkungen (Hinweise für Bieter im Vergabeverfahren)</t>
  </si>
  <si>
    <t>Die Nachweise der im LV angegebenen Spezifikationen für die angebotenen Geräte/Systeme sind in Form von ausführlichen technischen Datenblättern, Produkt-Spezifikationen o.ä. elektronisch als .pdf mit dem Angebot abzugeben.</t>
  </si>
  <si>
    <t>Fernwartung ist ausschließlich über vom Auftraggeber freigegebene Zugangswege zulässig. Dauerhafte oder automatisierte ausgehende Verbindungen sind unzulässig.</t>
  </si>
  <si>
    <t>Die Software darf im produktiven Betrieb keine lokalen Administratorrechte für Benutzer erfordern. Dauerhafte lokale Administrator-Konten sind nicht zulässig.</t>
  </si>
  <si>
    <t>Der Auftragnehmer stellt eine vollständige technische Dokumentation der gelieferten Lösung bereit. Diese umfasst mindestens Architektur- und Kommunikationsübersicht, Softwarekomponenten inkl. Versionsstände, Schnittstellenbeschreibung, Verkabelung sowie Angaben zu Betrieb, Wartung und Support. Die Dokumentation ist bei Änderungen fortzuschreiben.</t>
  </si>
  <si>
    <t>Die SW/HW des Auftragnehmers muss DNS-basiert betrieben werden können. Kommunikationsbeziehungen sind FQDN-basiert zu konfigurieren. Feste IP-Adressbindungen sind unzulässig, sofern nicht technisch zwingend erforderlich und im Angebot ausdrücklich benannt und begründet. Die Lösung muss in die DNS-/Active-Directory-Infrastruktur des Auftraggebers integrierbar sein.</t>
  </si>
  <si>
    <t>Durchschnittlicher jährlicher Energieverbrauch (Strom) gem. Vorgaben COCIR 
--&gt; 250 Arbeitstage p.a.
--&gt; pro Arbeitstag 12 Std Power on / StdBy 12 Std Power off
--&gt; 115 Tage Power off (System am Strom angeschlossen aber ausgeschalten)</t>
  </si>
  <si>
    <t>Durchschnittlicher jährlicher Energieverbrauch der Kühlung (Technikraum, Untersuchungsraum)
--&gt; 250 Arbeitstage p.a.
--&gt; pro Arbeitstag 12 Std Power on / StdBy 12 Std Power off
--&gt; 115 Tage Power off (System am Strom angeschlossen aber ausgeschalten)</t>
  </si>
  <si>
    <t>[kW p.a.]</t>
  </si>
  <si>
    <t>Standy Verbrauch "Ready to Scan"</t>
  </si>
  <si>
    <t>Ausschaltverbrauch</t>
  </si>
  <si>
    <t>Maximale Anschlussleistung</t>
  </si>
  <si>
    <t>Sofern das angebotene System eine Integration in Verzeichnisdienste unterstützt, erfolgt die Authentifizierung über den Verzeichnisdienst des Auftraggebers (z. B. Active Directory).</t>
  </si>
  <si>
    <t>Sofern Server- oder Hardwarekomponenten als Bestandteil des Medizinproduktes bereitgestellt werden, können diese entsprechend den Vorgaben des Auftraggebers in dessen Infrastruktur integriert werden.</t>
  </si>
  <si>
    <t>Sofern Serverkomponenten bereitgestellt werden, die nicht zwingender Bestandteil des Medizinproduktes sind, können diese virtualisiert betrieben werden. Die erforderlichen Ressourcen und Abhängigkeiten werden dokumentiert.</t>
  </si>
  <si>
    <t>Sofern WLAN-Funktionalitäten angeboten werden, unterstützen diese eine 802.1X-basierte Authentifizierung (WPA2-Enterprise oder höher).</t>
  </si>
  <si>
    <t>Tastatur inkl. Mauspad</t>
  </si>
  <si>
    <t>0.1</t>
  </si>
  <si>
    <t>0.2</t>
  </si>
  <si>
    <t>0.3</t>
  </si>
  <si>
    <t>0.4</t>
  </si>
  <si>
    <t>0.5</t>
  </si>
  <si>
    <t>0.6</t>
  </si>
  <si>
    <t>0.7</t>
  </si>
  <si>
    <t>0.8</t>
  </si>
  <si>
    <t>0.9</t>
  </si>
  <si>
    <t>0.10</t>
  </si>
  <si>
    <t>0.11</t>
  </si>
  <si>
    <t>0.12</t>
  </si>
  <si>
    <t>0.13</t>
  </si>
  <si>
    <t>0.14</t>
  </si>
  <si>
    <t>0.15</t>
  </si>
  <si>
    <t>0.16</t>
  </si>
  <si>
    <t>Der Bieter legt mit dem Angebot eine vollständige netz- und datentechnische Systemübersicht vor. Diese umfasst mindestens:
- alle Systemkomponenten (physisch und virtuell)
- deren logische und physische Zuordnung
- Anzahl und Art der Netzwerkanschlüsse je Komponente (z. B. RJ45, LWL, - Management-Ports)
- erforderliche Bandbreiten
- Redundanzanforderungen</t>
  </si>
  <si>
    <t>Rasterwandgerät ( Bucky 2 )</t>
  </si>
  <si>
    <t>Rasterwandgerät ( Bucky 3 )</t>
  </si>
  <si>
    <t>Mind. 2-Fokus - Hochleistungs-Röntgenstrahler zum Einbau und Betrieb am vorstehenden Arbeitsplatz, Nennspannung bis 150 kV, Röhrenschutzgehäuse und Drehanodenröhre mit integrierter thermischer Überwachungseinrichtung zum Schutz vor Überlastung.</t>
  </si>
  <si>
    <t>Vollautomatischer und manueller Filterwechsel.</t>
  </si>
  <si>
    <t>Patienten-Streckgriff, schwenkbar sowie wahlweise links oder rechts am Buckywagen zu befestigen.</t>
  </si>
  <si>
    <r>
      <t xml:space="preserve">Automatisierter motorischer Nachlauf des Detektors </t>
    </r>
    <r>
      <rPr>
        <u/>
        <sz val="11"/>
        <rFont val="Arial"/>
        <family val="2"/>
      </rPr>
      <t>und</t>
    </r>
    <r>
      <rPr>
        <sz val="11"/>
        <rFont val="Arial"/>
        <family val="2"/>
      </rPr>
      <t xml:space="preserve"> des Strahler zur einfachen Zentrierung (Bidirektional).</t>
    </r>
  </si>
  <si>
    <t>Touchworkstation zur Systembedienung, Steuerung des Untersuchungsablaufes, Prüfung der aufgenommenen Bilder, Datenverwaltung, Bildbetrachtung und erweiterte Bildverarbeitungsmöglichkeiten.</t>
  </si>
  <si>
    <t>Die angebotenen Gerätespezifikationen und Leistungen erfolgen nach aktuell geltenden Gesetzgebungen (Strahlenschutzgesetz, Strahlenschutzverordnung, Medizinproduktegesetz, Medizinprodukteverordnung) und aktuellen deutschen DIN-Normen</t>
  </si>
  <si>
    <t>Das Röntgensystem ist geeignet für sämtliche Standard- und Spezialeinstellungen bei Röntgenaufnahmen am Buckytisch, dem Rasterwandstativ und freien Aufnahmen.</t>
  </si>
  <si>
    <t>Eine gültige EU-Konformitätserklärung (Declaration of Conformity) für das Gesamtsystem gemäß der EU Medizinprodukteverordnung (EU) 2017/745 (MDR) ist elektronisch als .pdf mit dem Angebot abzugeben.</t>
  </si>
  <si>
    <t>Das gültige MDR-Zertifikat der Benannten Stelle (Notified Body) für das Gesamtsystem ist elektronisch als .pdf mit dem Angebot abzugeben.</t>
  </si>
  <si>
    <t>Universelles 3D-Deckenstativ mit Strahlereinheit und Flachdetektoren sowie digitaler Bildverarbeitung.</t>
  </si>
  <si>
    <t>Automatisierter motorischer Nachlauf des Detektors und des Strahler zur einfachen Zentrierung (Bidirektional).</t>
  </si>
  <si>
    <t>Die definierbaren Position sind den einzelnen Einstelltechniken zurgeordnet.</t>
  </si>
  <si>
    <t>Integrierter motorischer Kollisionsschutz.</t>
  </si>
  <si>
    <t>Deckenstativ verfügt über den maximal angepassten Bewegungsradius in allen Räumen.</t>
  </si>
  <si>
    <t>Einhändige manuelle Bedienung inkl. Bewegung des Deckestatives im Raum mit minimalen Kraftaufwand.</t>
  </si>
  <si>
    <r>
      <t xml:space="preserve">Für ein Röntgenarbeitsplatz (Bucky 1): Automatisierte Aufnahmepositionierung und Aufnahmefolge für Ganzwirbelsäulen- und Ganzbeinaufnahmen </t>
    </r>
    <r>
      <rPr>
        <u/>
        <sz val="11"/>
        <rFont val="Arial"/>
        <family val="2"/>
      </rPr>
      <t>auf dem Buckytisch</t>
    </r>
    <r>
      <rPr>
        <sz val="11"/>
        <rFont val="Arial"/>
        <family val="2"/>
      </rPr>
      <t xml:space="preserve"> im liegen inkl. Hard-und Software.</t>
    </r>
  </si>
  <si>
    <t>Live Kamera Funktion.</t>
  </si>
  <si>
    <r>
      <t>Messkammervisualisierung am Strahlerkopf sowie an der</t>
    </r>
    <r>
      <rPr>
        <sz val="11"/>
        <color rgb="FFFF0000"/>
        <rFont val="Arial"/>
        <family val="2"/>
      </rPr>
      <t xml:space="preserve"> </t>
    </r>
    <r>
      <rPr>
        <sz val="11"/>
        <rFont val="Arial"/>
        <family val="2"/>
      </rPr>
      <t>Bedienkonsole</t>
    </r>
    <r>
      <rPr>
        <sz val="11"/>
        <color rgb="FFFF0000"/>
        <rFont val="Arial"/>
        <family val="2"/>
      </rPr>
      <t xml:space="preserve"> </t>
    </r>
    <r>
      <rPr>
        <sz val="11"/>
        <rFont val="Arial"/>
        <family val="2"/>
      </rPr>
      <t>im Schaltraum.</t>
    </r>
  </si>
  <si>
    <t>On Screen Collimation - per Touch Screen Einblendung auf dem Live Bild des Strahlerkopfes.</t>
  </si>
  <si>
    <t>On Screen Collimation - per Touch Screen Einblendung auf dem Live Bild der Bedienkonsole.</t>
  </si>
  <si>
    <t>Steuergriff mit Bedienelementen zur intuitiven Systemeinstellung.</t>
  </si>
  <si>
    <t>Röntgengenerator mit mind. 80kW Leistung.</t>
  </si>
  <si>
    <t>Lichtvisier als LED.</t>
  </si>
  <si>
    <t>programmierte Aufnahmetechnik mit Kennlinien zu den entsprechenden Untersuchungen.</t>
  </si>
  <si>
    <t>Stufenlose Arretierung der Röntgenröhre in horizontaler Strahlengangsrotation.</t>
  </si>
  <si>
    <t>vollmotorisches 3D Deckenstativ, in mind. 5 Raumrichtungen, Bewegungsrichtungen des Strahlers sind motorunterstützt.</t>
  </si>
  <si>
    <t>Zulässiges Patientengewicht bei dynamischer Belastung (dezentral) von mind. ≥ 210 kg.</t>
  </si>
  <si>
    <t>Zulässiges Patientengewicht bei dynamischer Belastung (mittig) von mind. ≥ 300 kg.</t>
  </si>
  <si>
    <t>Zulässiges Patientengewicht bei statischer Belastung (mittig) von mind. ≥ 370 kg.</t>
  </si>
  <si>
    <t>Umlagerungsfreie Patientenabdeckung (inkl. Bewegung Tisch mit festem Detektor) in Längsrichtung von mindestens 187cm.</t>
  </si>
  <si>
    <t>Höhenverstellbereich der Tischplatte, gemessen vom Fußboden Maximalhöhe von mindestes ≥90cm.</t>
  </si>
  <si>
    <t>Höhenverstellbereich der Tischplatte, gemessen vom Fußboden tiefste Tischhöhe von ≤ 52cm.</t>
  </si>
  <si>
    <t>Verfahrbarkeit der Buckylade von mindestens +/- 23cm (mit einer Abbildungslänge von mindestens 85cm.</t>
  </si>
  <si>
    <r>
      <t xml:space="preserve">Integrierte Rasterablage </t>
    </r>
    <r>
      <rPr>
        <u/>
        <sz val="11"/>
        <rFont val="Arial"/>
        <family val="2"/>
      </rPr>
      <t>oder</t>
    </r>
    <r>
      <rPr>
        <sz val="11"/>
        <rFont val="Arial"/>
        <family val="2"/>
      </rPr>
      <t xml:space="preserve"> eine zusätzliche Wandhalterung für mind. 2 Raster im Lieferumfang.</t>
    </r>
  </si>
  <si>
    <t>Bodenmontierter Patiententisch mit Teleskopfuß (höhenverstellbar) und schwimmender Lagerungsplatte, mit breiter Tischplatte inkl. Spezialschaum-Matratze (Beispielsweise: mediPlac).</t>
  </si>
  <si>
    <t>Digitaler Rasteraufnahmetisch (Bucky 1, 2 und 3)</t>
  </si>
  <si>
    <t>Eine Positionierungshilfe für Patienten bei Ganzbein- / -wirbelsäulenaufnahme (Podest, Halterung, etc.) im Stehen inkl. Bleimarkierung zur Skalierung, fahrbar auf Rollen gelagert.</t>
  </si>
  <si>
    <t>lange Ober- / Unterschenkel und Wirbelsäulen Aufnahmen am Tisch möglich (mind. 80cm, Aufnahmelänge).</t>
  </si>
  <si>
    <t>Bleimarkierungen (Lineal) zur Skalierung der am Buckytisch erstellten Großaufnahmen.</t>
  </si>
  <si>
    <t>Intuitive und leicht erlernbare Benutzeroberfläche ohne komplizierte Untermenüs (mit 3 Klicks muss das Bild akquiriert werden können).</t>
  </si>
  <si>
    <t>Programme zur spezifischen Anwendung und automatischen Voreinstellung der Aufnahmeparameter an der Tiefenblende, dem Röntgengenerator etc.</t>
  </si>
  <si>
    <t>Zusätzliche Tastatur und Maus zur Bedienung der Workstation.</t>
  </si>
  <si>
    <t>Unterschiedliche Raster zur kompletten Abdeckung des Untersuchungsspektrums für einen FDA von 1,1m bis 3m (bspw. Ganzbein, Thorax, Abdomen) im Lieferumfang enthalten.</t>
  </si>
  <si>
    <t>Zubehör pro Gerät (Bucky 1, Bucky 2, Bucky 3)</t>
  </si>
  <si>
    <t xml:space="preserve">Eine gültige CE-Konformitätserklärung für das Gesamtsystem ist elektronisch als .pdf mit dem Angebot abzugeben. </t>
  </si>
  <si>
    <t xml:space="preserve">Ein Dokument mit den gerätespezifischen Planungsangaben zur Installation aller Komponenten ist elektronisch als .pdf mit dem Angebot abzugeben. </t>
  </si>
  <si>
    <t xml:space="preserve">Programmierbare Längs- und Querzentrierung der Stativlaufbahn mit Rastungen </t>
  </si>
  <si>
    <t>[U/min]</t>
  </si>
  <si>
    <t>Bestimmung des Dosisflächenproduktes per Kalkulation</t>
  </si>
  <si>
    <t>automatisierte Übertragung der Dosisdaten (RDSR), einschließlich des Dosisflächenproduktes</t>
  </si>
  <si>
    <t>[in/ " / Zoll]</t>
  </si>
  <si>
    <t>Nennung der veränderbaren Parameter</t>
  </si>
  <si>
    <t>Vordefinierte Textbausteine (Bildbeschriftung) für ein optimierten Workflow.</t>
  </si>
  <si>
    <t>Anzahl möglich vordefinierter Beschriftungen</t>
  </si>
  <si>
    <t>Bildbearbeitung und -einstellung (Zoom, Fenster, ...)</t>
  </si>
  <si>
    <t>Bildprozessing in Abstimmung mit den Nutzern adaptierbar</t>
  </si>
  <si>
    <t>Rasterwandgerät kippbar bis ____ ° (Grad)</t>
  </si>
  <si>
    <t>Rasterwandgerät kippbar von ____ ° (Grad)</t>
  </si>
  <si>
    <t>0.17</t>
  </si>
  <si>
    <t>Ja/Nein-Abfrage</t>
  </si>
  <si>
    <t>Ja</t>
  </si>
  <si>
    <t>Nein</t>
  </si>
  <si>
    <t>1.3</t>
  </si>
  <si>
    <t>1.4</t>
  </si>
  <si>
    <t>1.5</t>
  </si>
  <si>
    <t>1.6</t>
  </si>
  <si>
    <t>1.7</t>
  </si>
  <si>
    <t>1.8</t>
  </si>
  <si>
    <t>2.1</t>
  </si>
  <si>
    <t>2.2</t>
  </si>
  <si>
    <t>2.3</t>
  </si>
  <si>
    <t>2.4</t>
  </si>
  <si>
    <t>2.5</t>
  </si>
  <si>
    <t>3.1</t>
  </si>
  <si>
    <t>3.1.a</t>
  </si>
  <si>
    <t>3.1.b</t>
  </si>
  <si>
    <t>3.1.c</t>
  </si>
  <si>
    <t>3.1.d</t>
  </si>
  <si>
    <t>3.1.e</t>
  </si>
  <si>
    <t>3.1.f</t>
  </si>
  <si>
    <t>3.1.g</t>
  </si>
  <si>
    <t>3.1.h</t>
  </si>
  <si>
    <t>3.1.i</t>
  </si>
  <si>
    <t>3.1.j</t>
  </si>
  <si>
    <t>3.1.k</t>
  </si>
  <si>
    <t>3.2</t>
  </si>
  <si>
    <t>3.2.a</t>
  </si>
  <si>
    <t>3.2.b</t>
  </si>
  <si>
    <t>3.2.c</t>
  </si>
  <si>
    <t>3.2.d</t>
  </si>
  <si>
    <t>3.2.e</t>
  </si>
  <si>
    <t>3.3</t>
  </si>
  <si>
    <t>3.3.a</t>
  </si>
  <si>
    <t>3.3.b</t>
  </si>
  <si>
    <t>3.3.c</t>
  </si>
  <si>
    <t>3.3.d</t>
  </si>
  <si>
    <t>3.4</t>
  </si>
  <si>
    <t>3.4.a</t>
  </si>
  <si>
    <t>3.4.b</t>
  </si>
  <si>
    <t>3.4.c</t>
  </si>
  <si>
    <t>3.4.d</t>
  </si>
  <si>
    <t>3.4.e</t>
  </si>
  <si>
    <t>3.4.f</t>
  </si>
  <si>
    <t>3.5</t>
  </si>
  <si>
    <t>3.5.a</t>
  </si>
  <si>
    <t>3.5.b</t>
  </si>
  <si>
    <t>3.5.c</t>
  </si>
  <si>
    <t>3.5.d</t>
  </si>
  <si>
    <t>3.6</t>
  </si>
  <si>
    <t>3.6.a</t>
  </si>
  <si>
    <t>3.6.b</t>
  </si>
  <si>
    <t>3.6.c</t>
  </si>
  <si>
    <t>3.6.d</t>
  </si>
  <si>
    <t>3.7</t>
  </si>
  <si>
    <t>3.7.a</t>
  </si>
  <si>
    <t>3.7.b</t>
  </si>
  <si>
    <t>3.7.c</t>
  </si>
  <si>
    <t>3.7.d</t>
  </si>
  <si>
    <t>3.7.e</t>
  </si>
  <si>
    <t>3.7.f</t>
  </si>
  <si>
    <t>3.7.g</t>
  </si>
  <si>
    <t>3.7.h</t>
  </si>
  <si>
    <t>3.7.i</t>
  </si>
  <si>
    <t>3.8</t>
  </si>
  <si>
    <t>3.8.a</t>
  </si>
  <si>
    <t>3.8.b</t>
  </si>
  <si>
    <t>3.8.c</t>
  </si>
  <si>
    <t>3.8.d</t>
  </si>
  <si>
    <t>3.8.e</t>
  </si>
  <si>
    <t>3.8.f</t>
  </si>
  <si>
    <t>3.8.g</t>
  </si>
  <si>
    <t>3.9</t>
  </si>
  <si>
    <t>3.9.a</t>
  </si>
  <si>
    <t>3.9.b</t>
  </si>
  <si>
    <t>3.9.c</t>
  </si>
  <si>
    <t>3.9.d</t>
  </si>
  <si>
    <t>3.9.e</t>
  </si>
  <si>
    <t>3.9.f</t>
  </si>
  <si>
    <t>3.9.g</t>
  </si>
  <si>
    <t>3.9.h</t>
  </si>
  <si>
    <r>
      <t xml:space="preserve">Digitales Rasterwandstativ mit motorischer </t>
    </r>
    <r>
      <rPr>
        <u/>
        <sz val="11"/>
        <rFont val="Arial"/>
        <family val="2"/>
      </rPr>
      <t>und</t>
    </r>
    <r>
      <rPr>
        <b/>
        <sz val="11"/>
        <rFont val="Arial"/>
        <family val="2"/>
      </rPr>
      <t xml:space="preserve"> </t>
    </r>
    <r>
      <rPr>
        <sz val="11"/>
        <rFont val="Arial"/>
        <family val="2"/>
      </rPr>
      <t>manueller höhen-
verstellbarer Tastereinheit und Detektor, mit einer Detektorfeldgröße (effektives Gesichtsfeld) von min. 42x42 cm.</t>
    </r>
  </si>
  <si>
    <t>3.10</t>
  </si>
  <si>
    <t>3.10.a</t>
  </si>
  <si>
    <t>3.10.b</t>
  </si>
  <si>
    <t>3.10.c</t>
  </si>
  <si>
    <t>3.10.d</t>
  </si>
  <si>
    <t>3.11</t>
  </si>
  <si>
    <t>3.11.a</t>
  </si>
  <si>
    <t>3.11.c</t>
  </si>
  <si>
    <t>3.11.b</t>
  </si>
  <si>
    <t>3.11.d</t>
  </si>
  <si>
    <t>3.11.e</t>
  </si>
  <si>
    <t>3.12</t>
  </si>
  <si>
    <t>3.12.a</t>
  </si>
  <si>
    <t>3.12.b</t>
  </si>
  <si>
    <t>3.12.c</t>
  </si>
  <si>
    <t>3.12.d</t>
  </si>
  <si>
    <t>3.12.e</t>
  </si>
  <si>
    <t>3.12.f</t>
  </si>
  <si>
    <t>3.12.g</t>
  </si>
  <si>
    <t>3.12.h</t>
  </si>
  <si>
    <t>3.12.i</t>
  </si>
  <si>
    <t>3.12.j</t>
  </si>
  <si>
    <t>3.12.k</t>
  </si>
  <si>
    <t>3.12.l</t>
  </si>
  <si>
    <t>3.12.m</t>
  </si>
  <si>
    <t>3.12.n</t>
  </si>
  <si>
    <t>3.13.a</t>
  </si>
  <si>
    <t>3.13</t>
  </si>
  <si>
    <t>3.13.b</t>
  </si>
  <si>
    <t>3.13.c</t>
  </si>
  <si>
    <t>3.14</t>
  </si>
  <si>
    <t>3.14.a</t>
  </si>
  <si>
    <t>3.14.b</t>
  </si>
  <si>
    <t>3.14.c</t>
  </si>
  <si>
    <t>3.14.d</t>
  </si>
  <si>
    <t>3.14.e</t>
  </si>
  <si>
    <t>3.14.f</t>
  </si>
  <si>
    <t>3.14.g</t>
  </si>
  <si>
    <t>3.14.h</t>
  </si>
  <si>
    <t>3.15</t>
  </si>
  <si>
    <t>3.15.a</t>
  </si>
  <si>
    <t>3.16</t>
  </si>
  <si>
    <t>3.16.a</t>
  </si>
  <si>
    <t>3.16.b</t>
  </si>
  <si>
    <t>3.16.c</t>
  </si>
  <si>
    <t>3.16.d</t>
  </si>
  <si>
    <t>3.16.e</t>
  </si>
  <si>
    <t>3.16.f</t>
  </si>
  <si>
    <t>3.16.g</t>
  </si>
  <si>
    <t>3.16.h</t>
  </si>
  <si>
    <t>3.17</t>
  </si>
  <si>
    <t>3.17.a</t>
  </si>
  <si>
    <t>3.17.b</t>
  </si>
  <si>
    <t>5.1</t>
  </si>
  <si>
    <t>5.2</t>
  </si>
  <si>
    <t>Lieferumfang / Abnahme / Schulungen / Dokumentation</t>
  </si>
  <si>
    <t>6.1</t>
  </si>
  <si>
    <t>6.2</t>
  </si>
  <si>
    <t>6.3</t>
  </si>
  <si>
    <t>6.4</t>
  </si>
  <si>
    <t>6.5</t>
  </si>
  <si>
    <t>6.6</t>
  </si>
  <si>
    <r>
      <t xml:space="preserve">Die Gewährleistungsfrist und Garantie beträgt </t>
    </r>
    <r>
      <rPr>
        <u/>
        <sz val="11"/>
        <rFont val="Arial"/>
        <family val="2"/>
      </rPr>
      <t>24 Monate</t>
    </r>
  </si>
  <si>
    <t>7.1</t>
  </si>
  <si>
    <t>7.2</t>
  </si>
  <si>
    <t>7.3</t>
  </si>
  <si>
    <t>7.4</t>
  </si>
  <si>
    <t>7.5</t>
  </si>
  <si>
    <t>7.6</t>
  </si>
  <si>
    <t>7.7</t>
  </si>
  <si>
    <t>8.1</t>
  </si>
  <si>
    <t>8.2</t>
  </si>
  <si>
    <t>Erfüllung</t>
  </si>
  <si>
    <t>Name des Bieters (Firmierung und Rechtsformzusatz):</t>
  </si>
  <si>
    <t>Name des angebotenen ortsfesten Röntgenaufnahmesystems:</t>
  </si>
  <si>
    <t>[in/ "]</t>
  </si>
  <si>
    <t>[°/ Grad]</t>
  </si>
  <si>
    <t>Ausschreibung-Nr. 70-26 (200) Ersatzbeschaffung von Bucky-Röntgenanlagen (ortsfest)</t>
  </si>
  <si>
    <t>und mobilen Röntgenaufnahmegeräten (fahrbar)</t>
  </si>
  <si>
    <t>Nichterfüllung führt zum Ausschluss, d.h. wird die Erfüllung einer Mindestanforderung mit "Nein" beantwortet, führt dies zur Nichtberücksichtigung Ihres Angebots!</t>
  </si>
  <si>
    <r>
      <t xml:space="preserve">Beschreibung: 
</t>
    </r>
    <r>
      <rPr>
        <b/>
        <sz val="11"/>
        <rFont val="Arial"/>
        <family val="2"/>
      </rPr>
      <t>6 Mobile, digitale elektromotorische Röntgenaufnahme-Einrichtung</t>
    </r>
    <r>
      <rPr>
        <sz val="11"/>
        <rFont val="Arial"/>
        <family val="2"/>
      </rPr>
      <t xml:space="preserve"> der Spitzenklasse, geeignet für den Einsatz am Patientenbett der Intensiv-, Betten- und Unfallstation sowie als Zusatzgerät in der Röntgenabteilung.</t>
    </r>
  </si>
  <si>
    <t>Das Gerät muss für alle radiologischen Aufnahmen zugelassen sein.</t>
  </si>
  <si>
    <t>Einsatz mobiler Detektoren im Tausch mit vorhandenen Systemen des selben Herstellers (Sharing-Verfahren von mobil zu ortsfest).</t>
  </si>
  <si>
    <t>Die angebotenen Gerätespezifikationen und Leistungen erfolgen nach aktuell geltenden Gesetzgebungen (Strahlenschutzgesetz, Strahlenschutzverordnung, Medizinproduktegesetz, Medizinprodukteverordnung) und aktuellen deutschen DIN-Normen.</t>
  </si>
  <si>
    <t>Eine gültige Erklärung zur Systemzusammenstellung, welche die vollwertigen, geprüften und zugelassen Bestandteile des angebotenen Gesamtsystems gemäß Artikel 22 MDR listet, ist elektronisch als .pdf mit dem Angebot abzugeben.</t>
  </si>
  <si>
    <t>Das gültige MDR-Zertifikat der Benannten Stelle (Notified Body) für das mobile Röntgenaufnahmegerät ist elektronisch als .pdf mit dem Angebot abzugeben.</t>
  </si>
  <si>
    <t>Eine gültige EU-Konformitätserklärung (Declaration of Conformity) für das mobile Röntgenaufnahmegerät gemäß der EU Medizinprodukteverordnung (EU) 2017/745 (MDR) ist elektronisch als .pdf mit dem Angebot abzugeben.</t>
  </si>
  <si>
    <t xml:space="preserve">Eine gültige CE-Konformitätserklärung für das mobile Röntgenaufnahmegerät ist elektronisch als .pdf mit dem Angebot abzugeben. </t>
  </si>
  <si>
    <t>Die Servicehotline ist täglich Montag bis Sonntag von 07:00 Uhr bis 18:00 Uhr im gestaffelten Tagesbetrieb erreichbar. In den Zeiten außerhalb des Tagesbetriebs muss eine Rufbereitschaft die Erreichbarkeit gewährleisten.</t>
  </si>
  <si>
    <t>Text [Ja / Nein]</t>
  </si>
  <si>
    <t>Größe des Touchscreens in Inch/ Zoll</t>
  </si>
  <si>
    <t>1.</t>
  </si>
  <si>
    <t>1.1.a</t>
  </si>
  <si>
    <t>1.1.b</t>
  </si>
  <si>
    <t>1.1.c</t>
  </si>
  <si>
    <t>1.1.d</t>
  </si>
  <si>
    <t>1.1.e</t>
  </si>
  <si>
    <t>1.1.f</t>
  </si>
  <si>
    <t>1.1.g</t>
  </si>
  <si>
    <t>1.1.h</t>
  </si>
  <si>
    <t>1.1.i</t>
  </si>
  <si>
    <t>1.1.j</t>
  </si>
  <si>
    <t>1.1.k</t>
  </si>
  <si>
    <t>1.1.l</t>
  </si>
  <si>
    <t>1.1.n</t>
  </si>
  <si>
    <t>1.1.o</t>
  </si>
  <si>
    <t>1.1.p</t>
  </si>
  <si>
    <t>1.1.q</t>
  </si>
  <si>
    <t>[mm]</t>
  </si>
  <si>
    <t>Kurzzeitlast der kleinsten Kenngröße</t>
  </si>
  <si>
    <t>Kurzzeitlast der größten Kenngröße</t>
  </si>
  <si>
    <t>Anodendrehzahl pro Minute</t>
  </si>
  <si>
    <t>1.2.a</t>
  </si>
  <si>
    <t>1.2.b</t>
  </si>
  <si>
    <t>1.2.c</t>
  </si>
  <si>
    <t>1.2.d</t>
  </si>
  <si>
    <t>1.2.e</t>
  </si>
  <si>
    <t>1.2.f</t>
  </si>
  <si>
    <t>1.2.g</t>
  </si>
  <si>
    <t>1.2.h</t>
  </si>
  <si>
    <t>1.2.i</t>
  </si>
  <si>
    <t>1.2.j</t>
  </si>
  <si>
    <t>1.2.k</t>
  </si>
  <si>
    <t>1.2.l</t>
  </si>
  <si>
    <t>Röntgenbilddarstellung ist am Strahlerkopf möglich.</t>
  </si>
  <si>
    <t>1.4.a</t>
  </si>
  <si>
    <t>1.4.b</t>
  </si>
  <si>
    <t>1.4.c</t>
  </si>
  <si>
    <t>1.4.d</t>
  </si>
  <si>
    <t>1.4.e</t>
  </si>
  <si>
    <t>1.4.f</t>
  </si>
  <si>
    <t>1.4.g</t>
  </si>
  <si>
    <t>1.4.h</t>
  </si>
  <si>
    <t>1.4.i</t>
  </si>
  <si>
    <t>Bewertungskriterien | Bucky-Arbeitsplätze (ortsfest)</t>
  </si>
  <si>
    <t>Art des Kriteriums:</t>
  </si>
  <si>
    <t>W = Wertungskriterium, davon</t>
  </si>
  <si>
    <t>I = Informationskriterium</t>
  </si>
  <si>
    <t>= Angaben durch den Bieter in der Spalte "Wert"</t>
  </si>
  <si>
    <t>1.3.a</t>
  </si>
  <si>
    <t>1.3.b</t>
  </si>
  <si>
    <t>1.3.c</t>
  </si>
  <si>
    <t>1.3.i</t>
  </si>
  <si>
    <t>1.3.e</t>
  </si>
  <si>
    <t>1.3.d</t>
  </si>
  <si>
    <t>1.3.f</t>
  </si>
  <si>
    <t>1.5.a</t>
  </si>
  <si>
    <t>1.5.b</t>
  </si>
  <si>
    <t>1.5.c</t>
  </si>
  <si>
    <t>1.5.d</t>
  </si>
  <si>
    <t>1.5.e</t>
  </si>
  <si>
    <t>1.5.f</t>
  </si>
  <si>
    <t>1.5.g</t>
  </si>
  <si>
    <t>1.5.h</t>
  </si>
  <si>
    <t>1.5.i</t>
  </si>
  <si>
    <t>1.5.j</t>
  </si>
  <si>
    <t>1.5.k</t>
  </si>
  <si>
    <t>1.5.l</t>
  </si>
  <si>
    <t>1.5.w</t>
  </si>
  <si>
    <t>1.5.n</t>
  </si>
  <si>
    <t>1.5.o</t>
  </si>
  <si>
    <t>1.5.p</t>
  </si>
  <si>
    <t>1.5.q</t>
  </si>
  <si>
    <t>1.5.r</t>
  </si>
  <si>
    <t>1.5.s</t>
  </si>
  <si>
    <t>1.5.t</t>
  </si>
  <si>
    <t>1.5.u</t>
  </si>
  <si>
    <t>1.5.v</t>
  </si>
  <si>
    <t>1.5.x</t>
  </si>
  <si>
    <t>1.5.y</t>
  </si>
  <si>
    <t>1.5.z</t>
  </si>
  <si>
    <t>[GB]</t>
  </si>
  <si>
    <t>[sek]</t>
  </si>
  <si>
    <t>1.6.a</t>
  </si>
  <si>
    <t>1.6.b</t>
  </si>
  <si>
    <t>1.6.c</t>
  </si>
  <si>
    <t>1.6.d</t>
  </si>
  <si>
    <t>1.6.e</t>
  </si>
  <si>
    <t>1.6.f</t>
  </si>
  <si>
    <t>1.6.g</t>
  </si>
  <si>
    <t>1.6.h</t>
  </si>
  <si>
    <t>1.6.i</t>
  </si>
  <si>
    <t>1.6.j</t>
  </si>
  <si>
    <t>Intuitive und leicht erlernbare Benutzeroberfläche ohne komplizierte Untermenues (mit 3 Klicks muss das Bild akquiriert werden können)</t>
  </si>
  <si>
    <t>Leichter, kabelloser sowie sturzsicherer CsI-Flachdetektor mit einem effektiven Gesichtsfeld von mind. 35 x 42cm</t>
  </si>
  <si>
    <t>Aufsteckraster im Hoch- und Querformat (kann bei inkl. Angebot und Zertifizierung eines iterativen Streustrahlenalgorithmus ersatzlos entfallen)</t>
  </si>
  <si>
    <t>Leitlinienkonforme Großbildaufnahme (z.B. Ganzbeinaufnahmen) am Rasterwandgerät bei 2,7m FFA möglich.</t>
  </si>
  <si>
    <t>Verfügbarkeit fachkundiger Servicetechniker &lt;= 24 Stunden</t>
  </si>
  <si>
    <t>Das System verfügt über eine Drehanode</t>
  </si>
  <si>
    <t>max. Röhrenstrom bei mA bei 130 kV</t>
  </si>
  <si>
    <t>max. Leistung kW bei 130 kV</t>
  </si>
  <si>
    <t>Zubehörschienen an der Tiefenblende</t>
  </si>
  <si>
    <t>Das Bedienelement des Strahlerkopfes muss über mind. 1 Touch-Display verfügen.</t>
  </si>
  <si>
    <t>Detektorsystem ( ca. 35 x 42 cm )</t>
  </si>
  <si>
    <t>Alle angebotenen Systeme (Bucky 1, 2 und 3) verfügen über idente Bedienoberflächen/ Systemtypenbezeichnungen/ Software/ Release Stand / etc.</t>
  </si>
  <si>
    <t>Anbindung mobiler Detektoren des selben Herstellers</t>
  </si>
  <si>
    <t>Die Detektoren von anderen Systemen des selben Herstellers können problemlos durch den Anwender selbstständig angebunden werden.</t>
  </si>
  <si>
    <t>Es können gleichzeitig mehrere Detektoren am System aktiv angemeldet und an der Konsole auswählbar sein.</t>
  </si>
  <si>
    <t>0.19</t>
  </si>
  <si>
    <t>Die Röntgen-/Servicetechniker besitzen nach Deutschem Strahlenschutzrecht die erforderlichen Fachkunde im Strahlenschutz .</t>
  </si>
  <si>
    <t>Max. Längsverschiebung in cm</t>
  </si>
  <si>
    <t>Max. Querverschiebung in cm</t>
  </si>
  <si>
    <t>Max. Stativhub gesamt in cm</t>
  </si>
  <si>
    <t xml:space="preserve">Stufenlose Rastung bei Drehung um Trägerachse </t>
  </si>
  <si>
    <t>Max. Fokus Detektor Abstand in cm</t>
  </si>
  <si>
    <t>Sensor im Handgriff zur Lösung aller Bremsen zum freien einhändigen Verfahren des Deckenstativs (Sensor zur vereinfachte Desinfektion)</t>
  </si>
  <si>
    <t>Patientendaten am Touchscreen des Tube Head zur fehlerfreien Bestätigung der Identität des Patienten (Patient ID, Geburtsdatum und Name des Patienten)</t>
  </si>
  <si>
    <t>Brennfleck-Kenngröße (IEC/DIN): Kleinste Kenngröße in mm</t>
  </si>
  <si>
    <t>Brennfleck-Kenngröße (IEC/DIN): Größte Kenngröße in mm</t>
  </si>
  <si>
    <t>Anzahl der Positionen, aus denen eine Einblendung erfolgen kann</t>
  </si>
  <si>
    <t xml:space="preserve">Mind. 21“ LCD-/TFT- Farbdisplay mit Touchscreen </t>
  </si>
  <si>
    <t>Größe des LCD-/TFT-Farbdisplays in Zoll benennen</t>
  </si>
  <si>
    <t>[mmPb]</t>
  </si>
  <si>
    <t>Tischhöhe über Fußboden in cm: Mindesthöhe</t>
  </si>
  <si>
    <t>Tischhöhe über Fußboden in cm: Maximalhöhe</t>
  </si>
  <si>
    <t>Abmessung der Tischplatte in cm: Breite</t>
  </si>
  <si>
    <t>Abmessung der Tischplatte in cm: Länge</t>
  </si>
  <si>
    <t>Max. zulässiges Patientengewicht bei dynamischer Belastung (dezentral) in kg.</t>
  </si>
  <si>
    <t>Max. zulässiges Patientengewicht bei dynamischer Belastung (mittig) in kg.</t>
  </si>
  <si>
    <t>Max. zulässiges Patientengewicht bei statischer Belastung (mittig) in kg.</t>
  </si>
  <si>
    <t xml:space="preserve">Raster, z.B. für pädiatrische Aufnahmen vom Bedienpersonal einfach herausnehm-
und auswechselbar  </t>
  </si>
  <si>
    <t>Höchste Zentralstrahl über Fertigfußboden (in Korrelation zum Zentralstrahl des Deckenstrahlers)</t>
  </si>
  <si>
    <t xml:space="preserve">Niedrigster Zentralstrahl über Fertigfußboden (in Korrelation zum Zentralstrahl des Deckenstrahlers) </t>
  </si>
  <si>
    <t>1.7.a</t>
  </si>
  <si>
    <t>1.7.b</t>
  </si>
  <si>
    <t>1.7.c</t>
  </si>
  <si>
    <t>1.8.a</t>
  </si>
  <si>
    <t>1.8.b</t>
  </si>
  <si>
    <t>1.8.c</t>
  </si>
  <si>
    <t>1.8.d</t>
  </si>
  <si>
    <t>1.8.e</t>
  </si>
  <si>
    <t>1.8.f</t>
  </si>
  <si>
    <t>1.8.g</t>
  </si>
  <si>
    <t>1.8.h</t>
  </si>
  <si>
    <t>1.8.i</t>
  </si>
  <si>
    <t>1.8.j</t>
  </si>
  <si>
    <t>1.8.k</t>
  </si>
  <si>
    <t>1.8.l</t>
  </si>
  <si>
    <t>1.9</t>
  </si>
  <si>
    <t>Äußere Detektorgehäuseabmessungen: Länge in cm</t>
  </si>
  <si>
    <t>Äußere Detektorgehäuseabmessungen: Breite in cm</t>
  </si>
  <si>
    <t>Äußere Detektorgehäuseabmessungen: Höhe in cm</t>
  </si>
  <si>
    <t>Mobiler Detektor ohne Griff (ähnlich einer  typischen Speicherfolienkassette)</t>
  </si>
  <si>
    <t>effektive Aufnahmeformate: Von _____ cm</t>
  </si>
  <si>
    <t>effektive Aufnahmeformate: Bis _____ cm</t>
  </si>
  <si>
    <t>Schadensfreie Sturzhöhen bei einem Sturz des mobilen Detektors in cm</t>
  </si>
  <si>
    <t>Der Detektor hat keine offenen Ladekontakte an der Rückseite</t>
  </si>
  <si>
    <t>[h]</t>
  </si>
  <si>
    <t>[min]</t>
  </si>
  <si>
    <t>Maximale Abwärme im Betrieb im Untersuchungsraum</t>
  </si>
  <si>
    <t>2.</t>
  </si>
  <si>
    <t>Energetische Abfrage</t>
  </si>
  <si>
    <t xml:space="preserve">Das LV ist komplett in der Excel Tabelle auszufüllen und als Excel Datei mit dem Angebot abzugeben. </t>
  </si>
  <si>
    <t>Kabelführung in Leiterschiene (Energiekette) für verbessertes Handling, Hygiene, Sicherheit und Raumkonzept.</t>
  </si>
  <si>
    <t>Vollmotorisierte Decke mit automatischer Aufnahmepositionierung des Strahlers für frei definierbare Positionen im Raum.</t>
  </si>
  <si>
    <r>
      <t xml:space="preserve">Generatorschaltzeiten sind </t>
    </r>
    <r>
      <rPr>
        <sz val="11"/>
        <rFont val="Calibri"/>
        <family val="2"/>
      </rPr>
      <t xml:space="preserve">≤ </t>
    </r>
    <r>
      <rPr>
        <sz val="11"/>
        <rFont val="Arial"/>
        <family val="2"/>
      </rPr>
      <t>1ms.</t>
    </r>
  </si>
  <si>
    <t>Kippbarer Flachdetektor.</t>
  </si>
  <si>
    <t xml:space="preserve">Motorisch in Längsrichtung zum Tisch (parallel zum Tisch verlaufend) bewegliches Rasterstativ mit einem fest eingebauten (gebundenen) und kippbaren Flachdetektor, effektives Gesichtsfeld von mind. 42 x 42 cm. </t>
  </si>
  <si>
    <t>Schadensfreie Sturzhöhen von mindestens 70 cm.</t>
  </si>
  <si>
    <r>
      <rPr>
        <u/>
        <sz val="11"/>
        <rFont val="Arial"/>
        <family val="2"/>
      </rPr>
      <t>Je ein</t>
    </r>
    <r>
      <rPr>
        <sz val="11"/>
        <rFont val="Arial"/>
        <family val="2"/>
      </rPr>
      <t xml:space="preserve"> mobiler Detektor pro Röntgensystem in der Buckylade mit einer effektiv nutzbaren Detektorfläche von mind. 42 x 42 cm mit mind. einer Grauwertauflösung von 16bit und einer Pixelgröße von </t>
    </r>
    <r>
      <rPr>
        <sz val="11"/>
        <rFont val="Calibri"/>
        <family val="2"/>
      </rPr>
      <t>≤</t>
    </r>
    <r>
      <rPr>
        <sz val="11"/>
        <rFont val="Arial"/>
        <family val="2"/>
      </rPr>
      <t>99µm.</t>
    </r>
  </si>
  <si>
    <r>
      <rPr>
        <u/>
        <sz val="11"/>
        <rFont val="Arial"/>
        <family val="2"/>
      </rPr>
      <t>Je ein</t>
    </r>
    <r>
      <rPr>
        <sz val="11"/>
        <rFont val="Arial"/>
        <family val="2"/>
      </rPr>
      <t xml:space="preserve"> festverbauter, systemgebundener Detektor pro Röntgensystem im Rasterwandgerät mit einer effektiv nutzbaren Detektorfläche von mind. 42 x 42 cm mit mind. einer Grauwertauflösung von 16bit.</t>
    </r>
  </si>
  <si>
    <t>Das Detektormaterial besteht aus Csl.</t>
  </si>
  <si>
    <t>Schutzklasse IP 67 für die mobilen Detektoren.</t>
  </si>
  <si>
    <t>Zubehör für Möglichkeit zur beidseitigen Bedingung des Buckytisches (sofern nicht Standard)</t>
  </si>
  <si>
    <t>Fahrbares, einhändig bedienbares Stativ für den mobilen Detektor (kompatibel mit beiden mobilen Detektorengrößen)</t>
  </si>
  <si>
    <t>keine rauen Oberflächenstrukturen für optimale Desinfektion der hygenisch relevanten Oberflächen.</t>
  </si>
  <si>
    <t>Alle eingesetzten Servicemitarbeiter müssen die deutsche Sprache so in Wort und Schrift beherrschen, dass eine barrierefreie, fachlich einwandfreie und missverständnisfreie Kommunikation mit dem Auftraggeber jederzeit sichergestellt ist.</t>
  </si>
  <si>
    <t>Die Röntgen-Sachverständigenprüfung ist Teil des gegenständlichen Auftrages. Die Kosten sind im Angebotspreis enthalten und werden nicht separat vergütet.</t>
  </si>
  <si>
    <r>
      <t>W</t>
    </r>
    <r>
      <rPr>
        <vertAlign val="superscript"/>
        <sz val="11"/>
        <rFont val="Arial"/>
        <family val="2"/>
      </rPr>
      <t>1</t>
    </r>
  </si>
  <si>
    <r>
      <t>W</t>
    </r>
    <r>
      <rPr>
        <vertAlign val="superscript"/>
        <sz val="11"/>
        <rFont val="Arial"/>
        <family val="2"/>
      </rPr>
      <t>2</t>
    </r>
  </si>
  <si>
    <r>
      <t>W</t>
    </r>
    <r>
      <rPr>
        <vertAlign val="superscript"/>
        <sz val="11"/>
        <rFont val="Arial"/>
        <family val="2"/>
      </rPr>
      <t>3</t>
    </r>
  </si>
  <si>
    <t>-</t>
  </si>
  <si>
    <t>Einrichtung zur leistungsspezifisch variablen (d.h.mit Zwischengrößen einstellbaren) Fokusgröße</t>
  </si>
  <si>
    <t>Statisches Multiskalarprozessing (aktueller Stand der Bildverarbeitung)</t>
  </si>
  <si>
    <t>Bildrekonstruktion "rasterfreie Aufnahmetechnik" automatisch deaktiviert bei Nutzung eines physischen Rasters</t>
  </si>
  <si>
    <t>Max. Längsverschiebung in cm.</t>
  </si>
  <si>
    <t>Max. Querverschiebung in cm.</t>
  </si>
  <si>
    <t>Steuerung der Tischfunktionen über Fußschalter.</t>
  </si>
  <si>
    <t>zusätzliches Tischbedienmodul z.B. als Fuß- oder Handschalter.</t>
  </si>
  <si>
    <t>Raster, z.B. für pädiatrische Aufnahmen vom Bedienpersonal einfach entfernbar oder auswechselbar.</t>
  </si>
  <si>
    <t>Detektor max. längsverschiebbar in cm.</t>
  </si>
  <si>
    <t>Parkmöglichkeit für Raster in der Detektorlade vorhanden.</t>
  </si>
  <si>
    <t>[px]</t>
  </si>
  <si>
    <t>[lp/mm]</t>
  </si>
  <si>
    <t>Das System muss über mind. 1 Bedienmodul mit Touch-Display verfügen.</t>
  </si>
  <si>
    <t>Der Auftragnehmer hat dem Auftraggeber binnen 14 Tage nach Abtransport der alten mobilen Röntgenaufnahmegeräte eine Lösch- und Vernichtungsbestätigung der Daten von den Altgeräten in schriftlicher Form zukommen zu lassen.</t>
  </si>
  <si>
    <t>Manuelle Verfahrbarkeit des mobilen Röntgenaufnahmegeräts auch bei einer technischen Störung des elektrischen Antriebssystems möglich.</t>
  </si>
  <si>
    <t>Röntgengenerator / Röntgenstrahler / Röntgenstativ</t>
  </si>
  <si>
    <t>Bei gestörter oder unterbrochener Wi-Fi-Verbindung zwischen dem Detektor und dem Röntgensystem, muss eine Verbindung kabelgeben möglich sein.</t>
  </si>
  <si>
    <t>Möglichkeit der Detektoreinbindung in (stationären) Röntgenarbeitsplätze des selben Herstellers  (Detektor-Sharing)</t>
  </si>
  <si>
    <t>DICOM Worklist (HIS / RIS)</t>
  </si>
  <si>
    <t>Patientendaten müssen durch automatische Datenverschlüsselung (Data Encryption) gesichert werden</t>
  </si>
  <si>
    <t>Name der angebotenen fahrbaren Röntgenaufnahmegeräte:</t>
  </si>
  <si>
    <t>Bedienung des Geräts von der Strahlereinheit aus</t>
  </si>
  <si>
    <t>Nach der parallelen Ausrichtung des Grundgeräts zum Bett erfolgt die Feinpositionierung der Untersuchung an der Strahlereinheit durch Drehung</t>
  </si>
  <si>
    <r>
      <t xml:space="preserve">Flachdetektorsysteme: </t>
    </r>
    <r>
      <rPr>
        <b/>
        <u/>
        <sz val="11"/>
        <rFont val="Arial"/>
        <family val="2"/>
      </rPr>
      <t>Fester</t>
    </r>
    <r>
      <rPr>
        <b/>
        <sz val="11"/>
        <rFont val="Arial"/>
        <family val="2"/>
      </rPr>
      <t xml:space="preserve"> CsI-Flachdetektor (ca.42x42cm) im Rasterwandgerät</t>
    </r>
  </si>
  <si>
    <r>
      <t xml:space="preserve">Flachdetektorsysteme: </t>
    </r>
    <r>
      <rPr>
        <b/>
        <u/>
        <sz val="11"/>
        <rFont val="Arial"/>
        <family val="2"/>
      </rPr>
      <t>Mobiler</t>
    </r>
    <r>
      <rPr>
        <b/>
        <sz val="11"/>
        <rFont val="Arial"/>
        <family val="2"/>
      </rPr>
      <t xml:space="preserve"> CsI-Flachdetektor (ca.42x42cm) im Tisch</t>
    </r>
  </si>
  <si>
    <r>
      <t xml:space="preserve">Flachdetektorsysteme: </t>
    </r>
    <r>
      <rPr>
        <b/>
        <u/>
        <sz val="11"/>
        <rFont val="Arial"/>
        <family val="2"/>
      </rPr>
      <t>Mobiler</t>
    </r>
    <r>
      <rPr>
        <b/>
        <sz val="11"/>
        <rFont val="Arial"/>
        <family val="2"/>
      </rPr>
      <t xml:space="preserve"> CsI-Flachdetektor (ca. 35x42cm)</t>
    </r>
  </si>
  <si>
    <t>Mindestanforderungen: Mobile Röntgenaufnahmegeräte (fahrbar)</t>
  </si>
  <si>
    <t>Mindestanforderungen: Bucky-Röntgenanlagen (ortsfest)</t>
  </si>
  <si>
    <r>
      <t xml:space="preserve">Beschreibung: 
</t>
    </r>
    <r>
      <rPr>
        <b/>
        <sz val="11"/>
        <rFont val="Arial"/>
        <family val="2"/>
      </rPr>
      <t xml:space="preserve">3 Multifunktional einsetzbare, modular erweiterbare digitale Röntgenaufnahmearbeitsplätze mit neuster Flachdetektortechnologie 
</t>
    </r>
    <r>
      <rPr>
        <sz val="11"/>
        <rFont val="Arial"/>
        <family val="2"/>
      </rPr>
      <t xml:space="preserve">bestehend aus einem universellen 3D-Deckenstativ mit Strahlereinheit (80 kW Röntgengenerator), motorischer bidirektionaler Nachlaufsteuerung und einem digitalen Rasterwandstativ mit motorisch höhenverstellbarer Buckylade und fest eingebautem Flachdetektor (effektives Gesichtsfeld von mind. 42x42 cm), sowie ein höhenverstellbarer Rasteraufnahmetisch mit mobilen Flachdetektor (effektives Gesichtsfeld von mind. 42x42 cm) inkl. zusätzlich eines mobilen Flachdetektors (mind. 35x42cm).
Zusatz: ein Röntgensystem (Bucky 1) muss über ein im Raum horizontal verfahrbares RWG verfügen. 
Das Röntgensystem eignet sich für Aufnahmen am stehenden, sitzenden und liegenden Patienten. </t>
    </r>
  </si>
  <si>
    <t>Für alle Geräte sind die entsprechenden Bedienungsanleitungen auf Deutsch in gedruckter und digitaler Form im Lieferumfang enthalten.</t>
  </si>
  <si>
    <r>
      <t xml:space="preserve">Sollten nach Ansicht des Bieters weitere Leistungen bauseits notwendig sein, um die ausgeschriebene Leistung in ihrer Gesamtheit funktionsfähig übergeben zu können, so hat er diese  Maßnahmen in einem separaten Dokument, welches als Teil der Angebotsunterlagen gilt, detailliert aufzuführen und mit dem Angebot einzureichen.
Die lichte Raumhöhe darf </t>
    </r>
    <r>
      <rPr>
        <u/>
        <sz val="11"/>
        <rFont val="Arial"/>
        <family val="2"/>
      </rPr>
      <t>nicht</t>
    </r>
    <r>
      <rPr>
        <sz val="11"/>
        <rFont val="Arial"/>
        <family val="2"/>
      </rPr>
      <t xml:space="preserve"> verändert werden!
Eine Vorortbesichtigung mit dem Auftraggeber muss vor der Angebotsabgabe durchgeführt werden (s. Ziffer 0.11 dieses Leistungsverzeichnisses).</t>
    </r>
  </si>
  <si>
    <t>Ausnahmen für Virenscans oder anderen sicherheitsmechanismen wie Whitelisting müssen detailliert beschrieben und begründet werden. Eine vollständige Deaktivierung der Virenscanner auf den Geräten des Auftraggebers ist ausgeschlossen.</t>
  </si>
  <si>
    <t>Sicherheits- und betriebsrelevante Ereignisse (Ausfälle oder Störungen) sind zu protokollieren und bei Bedarf exportierbar bereitzustellen.</t>
  </si>
  <si>
    <t>Leistungsstarke Workstation neuester Technologie mit modernem und ebenso leistungsstarkem Betriebssystem und Festplatte zur Speicherung der Bilddaten (lokaler Bildspeicher von mind. 450GB für Bilddaten).</t>
  </si>
  <si>
    <t>Eine Patientenlagerungsmatte je Bucky:
Formstabile und rutschreduzierte Patientenlagerungsmatte, Länge 200 cm (+/- 2 cm); Dicke mind. 4 cm, wischdesinfizierbar mit herkömmlichen Reinigungsmitteln und geringer eigener Strahlenabsorption.
Hinweis: Aktuell im Einsatz ist eine Patientenlagerungsmatte der Firma Mediplac</t>
  </si>
  <si>
    <r>
      <t>W</t>
    </r>
    <r>
      <rPr>
        <vertAlign val="superscript"/>
        <sz val="11"/>
        <rFont val="Arial"/>
        <family val="2"/>
      </rPr>
      <t>2</t>
    </r>
    <r>
      <rPr>
        <sz val="11"/>
        <rFont val="Arial"/>
        <family val="2"/>
      </rPr>
      <t xml:space="preserve"> = 5 Punkte</t>
    </r>
  </si>
  <si>
    <r>
      <t>W</t>
    </r>
    <r>
      <rPr>
        <vertAlign val="superscript"/>
        <sz val="11"/>
        <rFont val="Arial"/>
        <family val="2"/>
      </rPr>
      <t>3</t>
    </r>
    <r>
      <rPr>
        <sz val="11"/>
        <rFont val="Arial"/>
        <family val="2"/>
      </rPr>
      <t xml:space="preserve"> = 10 Punkte</t>
    </r>
  </si>
  <si>
    <r>
      <t>W</t>
    </r>
    <r>
      <rPr>
        <vertAlign val="superscript"/>
        <sz val="11"/>
        <rFont val="Arial"/>
        <family val="2"/>
      </rPr>
      <t>1</t>
    </r>
    <r>
      <rPr>
        <sz val="11"/>
        <rFont val="Arial"/>
        <family val="2"/>
      </rPr>
      <t xml:space="preserve"> = 1 Punkt</t>
    </r>
  </si>
  <si>
    <t>Bewertungskriterien | Mobile Röntgenaufnahmegeräte (fahrbar)</t>
  </si>
  <si>
    <t>1.10</t>
  </si>
  <si>
    <t>1.11</t>
  </si>
  <si>
    <t>1.12</t>
  </si>
  <si>
    <t>1.13</t>
  </si>
  <si>
    <t>1.14</t>
  </si>
  <si>
    <t>Der Akku kann ohne jegliche mechanische Hilfsmittel vom Detektorgehäuse gelöst und gewechselt/entfernt werden, ohne dass der Einsatz eines Servicetechnikers erfolgen muss.</t>
  </si>
  <si>
    <t>Die Detektorkalibrierung kann durch den Anwender selbst durchgeführt werden, ohne dass der Einsatz eines Technikers erforderlich ist.</t>
  </si>
  <si>
    <t>Bedienung bei tragen von Handschuhen (medizinischen Handschuhen) und/oder feuchten Händen problemlos möglich.</t>
  </si>
  <si>
    <t>Falls die WiFi-Verbindung gestört sein sollte, kann die Datenübertragung vom Detektor  ersatzweise bzw. temporär über Kabel erfolgen.</t>
  </si>
  <si>
    <t>WLAN Standard konfigurierbar</t>
  </si>
  <si>
    <t>Die mobile Systeme müssen für alle radiologischen Untersuchungen auf den Stationen geeignet sein und als Ausfallmölglichkeit bei technischer Störung der ortsfesten Röntgenaufnahmeplätze dienen (Ausfallkonzept)</t>
  </si>
  <si>
    <t>Anwenderschulung („Standard-User“): Vor Ort zur Inbetriebnahme und circa 3
Monate danach (z.B. 2 Werktage Initialschulung, 1 Werktag Nachschulung, mindestens 3 Werktage insgesamt)</t>
  </si>
  <si>
    <t>Anwenderschulung („Key-User“ / Fortgeschrittene User): vor Ort zur Inbetriebnahme dabei werden Protokoll-/Workflowerstellung, Datenbankbereinigung, etc. geschult (min. 1 Werktage)</t>
  </si>
  <si>
    <t>Filter Kalibration</t>
  </si>
  <si>
    <t>Angaben zu am System zu verwendenden Hygienemitteln sind als .pdf mit dem Angebot abzugeben. Diese Informationen unterstützen die Hygieneabteilung der Klinik bei der Verwendung der entsprechenden freigegebenen Reinigungsmittel.</t>
  </si>
  <si>
    <t>Anhand des Geburtsdatums und anderer Parameter werden die Aufnahmeeinstellung vollautomatisch verändert</t>
  </si>
  <si>
    <t>Funktion zur Darstellung der Grauwerte der am Bildschirm angezeigten Bilder gemäß der Empfindlichkeitscharakteristik des menschlichen Auges
(DICOM Standard Teil 14: Greyscale Display Function).</t>
  </si>
  <si>
    <t>Der Akku ist für alle angebotenen mobilen Detektoren identisch</t>
  </si>
  <si>
    <t>Garantierter Servicezeitraum für die Röntgenanlage</t>
  </si>
  <si>
    <r>
      <rPr>
        <b/>
        <sz val="11"/>
        <rFont val="Arial"/>
        <family val="2"/>
      </rPr>
      <t>Bewertungskriterien: Bucky-Röntgenanlagen (ortsfest)</t>
    </r>
    <r>
      <rPr>
        <i/>
        <sz val="11"/>
        <rFont val="Arial"/>
        <family val="2"/>
      </rPr>
      <t xml:space="preserve">
Die in der Tabelle aufgeführten Merkmale dienen als Bewertungskriterium für die technische Leistungsfähigkeit des angebotenen Systems. Eine Nichterfüllung eines Kriteriums
führt nicht automatisch zum Ausschluss.</t>
    </r>
  </si>
  <si>
    <t>Name des angebotenen mobilen Röntgenaufnahmesystems:</t>
  </si>
  <si>
    <r>
      <rPr>
        <b/>
        <sz val="11"/>
        <rFont val="Arial"/>
        <family val="2"/>
      </rPr>
      <t>Bewertungskriterien: Mobile Röntgenaufnahmegeräte (fahrbar)</t>
    </r>
    <r>
      <rPr>
        <i/>
        <sz val="11"/>
        <rFont val="Arial"/>
        <family val="2"/>
      </rPr>
      <t xml:space="preserve">
Die in der Tabelle aufgeführten Merkmale dienen als Bewertungskriterium für die technische Leistungsfähigkeit des angebotenen Systems. Eine Nichterfüllung eines Kriteriums
führt nicht automatisch zum Ausschluss.</t>
    </r>
  </si>
  <si>
    <r>
      <t xml:space="preserve">Für ein Röntgenarbeitsplatz (Bucky 1): Automatisierte Aufnahmepositionierung und Aufnahmefolge für Ganzwirbelsäulen- und Ganzbeinaufnahmen am </t>
    </r>
    <r>
      <rPr>
        <u/>
        <sz val="11"/>
        <rFont val="Arial"/>
        <family val="2"/>
      </rPr>
      <t>Rasterwandstativ</t>
    </r>
    <r>
      <rPr>
        <sz val="11"/>
        <rFont val="Arial"/>
        <family val="2"/>
      </rPr>
      <t xml:space="preserve"> im Stehen (bei &lt;2,7m FFA) inkl. Hard- und Software.</t>
    </r>
  </si>
  <si>
    <t>Touch Display am Tube Head</t>
  </si>
  <si>
    <t>Anzahl der Messkammern, welche zur Datenerfassung/ zur Bilderzeugung verwendet werden.</t>
  </si>
  <si>
    <t>Anzahl der Messkammern, welche zur Datenerfassung/ zur Bilderzeugung verwendet werden können.</t>
  </si>
  <si>
    <t>Rasterwandgerät (Bucky 3 )</t>
  </si>
  <si>
    <t>Rasterwandgerät ist schwenkbar (in Ausrichtung nach links oder rechts)</t>
  </si>
  <si>
    <t>Rasterwandgerät (Bucky 2)</t>
  </si>
  <si>
    <t>Schwenkbereich angeben ____ ° (Grad)</t>
  </si>
  <si>
    <r>
      <t xml:space="preserve">Das Rasterwandgerät verfügt über einen kippbaren Flachdetektor, der motorisch oder manuell </t>
    </r>
    <r>
      <rPr>
        <u/>
        <sz val="11"/>
        <rFont val="Arial"/>
        <family val="2"/>
      </rPr>
      <t>unter</t>
    </r>
    <r>
      <rPr>
        <sz val="11"/>
        <rFont val="Arial"/>
        <family val="2"/>
      </rPr>
      <t xml:space="preserve"> den Bucky-Tisch geschwenkt werden kann</t>
    </r>
  </si>
  <si>
    <t>Glasfreier Detektor</t>
  </si>
  <si>
    <t>Laden des Akkus innerhlab der Buckytisch möglich</t>
  </si>
  <si>
    <t>Akku kann einhändig aus dem Detektor entfernt werden</t>
  </si>
  <si>
    <t>Ersatzteilverfügbarkeit für die Röntgenanlagen</t>
  </si>
  <si>
    <t xml:space="preserve">Die zertifizierte rasterfreie Aufnahmetechnik ist bei Aufnahmen mit Vorfilterung anwendbar </t>
  </si>
  <si>
    <t>Die zertifizierte rasterfreie Aufnahmetechnik ist bei allen Anatomien anwendbar</t>
  </si>
  <si>
    <t>0.18</t>
  </si>
  <si>
    <t>0.20</t>
  </si>
  <si>
    <t>Implementierung aller aktuellen verfügbaren KI gestützten Patienteneinstellungen für die Untersuchungstechiken.</t>
  </si>
  <si>
    <t>Integrierte Messkammer zur Erfassung und Anzeige des Dosis-Flächen-Produktes.</t>
  </si>
  <si>
    <t>Mehrfelder-Messkammer (3 Messkammern) zur Belichtungssteuerung.</t>
  </si>
  <si>
    <t>Der Bieter muss eine Beschreibung der technischen Möglichkeiten zum Löschen und Archivieren von Daten im Klinikbetrieb als .pdf-Datei mit seinem Angebot einreichen.</t>
  </si>
  <si>
    <t>Der Bieter hat die DICOM-Konformitätserklärung (DICOM Conformance Statement) und IHE-Integrationserklärung (IHE-Integration Statement) aller angebotenen, schnittstellenrelevanten Systeme/ Produkte in der angebotenen Softwareversion elektronisch als .pdf-Datei mit seinem Angebot abzugeben.</t>
  </si>
  <si>
    <t>Muss über einen Schutz gegen das Eindringen von Feuchtigkeit und Staub verfügen.</t>
  </si>
  <si>
    <t>Der Auftragnehmer stellt nach Auftragserteilung eine vollständige Kommunikationsmatrix (IPs, Ports, Protokolle, Richtungen) bereit. Die SW/HW des Auftragnehmers muss in das segmentierte Netzwerk des Auftraggebers integrierbar sein; nicht dokumentierte Kommunikationsbeziehungen sind unzulässig.</t>
  </si>
  <si>
    <t>Für die SW/HW des Auftragnehmers ist ein Backup- und Wiederherstellungskonzept nach Auftragserteilung der Auftraggeberin vorzulegen.</t>
  </si>
  <si>
    <t>Die SW/HW des Auftragnehmers muss die Zeitsynchronisation über den zentralen Zeitserver des Auftraggebers unterstützen.</t>
  </si>
  <si>
    <t>Niedrigste Höhe des horizontalen Zentrahlstrahls über Fußboden (bei Deckenhöhe 300cm) in cm</t>
  </si>
  <si>
    <t>Aufgrund der räumlichen Gegebenheiten am Leistungsort werden an die Maße der Röntgengeneratoren folgende Mindestanforderungen gestellt:
- Max. Länge von 705 mm (darf nicht überschritten werden)
- Max. Breite von 500 mm (darf nicht überschritten werden)</t>
  </si>
  <si>
    <t>50 Stk. Detektorhülle (Folien), kompatibel mit den mobilen Detektoren (35x42cm)</t>
  </si>
  <si>
    <t>Detektor transportabel sowie kabellos nutzbar, Datenübertragung über Wi-Fi-Verbindung</t>
  </si>
  <si>
    <t>Der Auftragnehmer ist verantwortlich für die Bereitstellung sicherheitsrelevanter Updates für Betriebssystem und Hersteller-Software und hält hierzu ein Update- und Wartungskonzept vor.</t>
  </si>
  <si>
    <t>Das eingesetzte Betriebssystem muss während der geplanten Nutzungsdauer im regulären Hersteller-Support betrieben werden können. Der Auftragnehmer hält ein Lifecycle- bzw. Upgrade-Konzept vor.</t>
  </si>
  <si>
    <t>Die SW/HW des Auftragnehmers muss auf standardisierten, dokumentierten IP-basierten Protokollen basieren und darf keine proprietären, nicht dokumentierten Netzwerkprotokolle erfordern.</t>
  </si>
  <si>
    <t>USB-Schnittstellen sind im Regelbetrieb deaktiviert. Eine Nutzung externer Speichermedien ist unzulässig. Eine temporäre Aktivierung ist ausschließlich im dokumentierten Servicefall für Backup- oder Updatezwecke sowie bei Bildübertragungsausfall (s. 3.16) zulässig.</t>
  </si>
  <si>
    <t>4.1</t>
  </si>
  <si>
    <t>4.2</t>
  </si>
  <si>
    <t>4.3</t>
  </si>
  <si>
    <t>4.4</t>
  </si>
  <si>
    <t>4.5</t>
  </si>
  <si>
    <t>4.6</t>
  </si>
  <si>
    <t>4.7</t>
  </si>
  <si>
    <t>5.3</t>
  </si>
  <si>
    <t>5.4</t>
  </si>
  <si>
    <t>5.5</t>
  </si>
  <si>
    <t>5.6</t>
  </si>
  <si>
    <t>6.7</t>
  </si>
  <si>
    <t>6.8</t>
  </si>
  <si>
    <t>6.9</t>
  </si>
  <si>
    <t>6.10</t>
  </si>
  <si>
    <t>6.11</t>
  </si>
  <si>
    <t>6.12</t>
  </si>
  <si>
    <t>6.13</t>
  </si>
  <si>
    <t>6.14</t>
  </si>
  <si>
    <t>6.15</t>
  </si>
  <si>
    <t>0.21</t>
  </si>
  <si>
    <r>
      <t xml:space="preserve">Automatisierter motorischer Nachlauf des Detektors </t>
    </r>
    <r>
      <rPr>
        <u/>
        <sz val="11"/>
        <rFont val="Arial"/>
        <family val="2"/>
      </rPr>
      <t>und</t>
    </r>
    <r>
      <rPr>
        <sz val="11"/>
        <rFont val="Arial"/>
        <family val="2"/>
      </rPr>
      <t xml:space="preserve"> des Strahlers zur einfachen Zentrierung (Bidirektional).</t>
    </r>
  </si>
  <si>
    <r>
      <t xml:space="preserve">Digitales Rasterwandstativ mit motorischer </t>
    </r>
    <r>
      <rPr>
        <u/>
        <sz val="11"/>
        <rFont val="Arial"/>
        <family val="2"/>
      </rPr>
      <t>und</t>
    </r>
    <r>
      <rPr>
        <sz val="11"/>
        <rFont val="Arial"/>
        <family val="2"/>
      </rPr>
      <t xml:space="preserve"> manueller höhen-
verstellbarer Tastereinheit und Detektor, mit einer Detektorfeldgröße (effektives Gesichtsfeld) von min. 42x42 cm.</t>
    </r>
  </si>
  <si>
    <t>Fehlende Antworten führen zum Ausschluss des jeweiligen Angebots. Unvollständige Antworten können zum Ausschluss des jeweiligen Angebots führen.</t>
  </si>
  <si>
    <t xml:space="preserve">Ein Nachweis über die Zertifizierung gemäß ISO/IEC 27001 TÜV (oder gleichwertige Zertifizierung) ist elektronisch als .pdf mit dem Angebot abzugeben. </t>
  </si>
  <si>
    <t>Der Bieter muss mit seinem Angebot alle erforderlichen  Unterlagen zu IT Infrastruktur und Schnittstellen einreichen.</t>
  </si>
  <si>
    <t>Einsatz eines zertifizierten Rasters unter Verwendung mobiler Detektoren für alle rasterrelevanten Organgruppen.</t>
  </si>
  <si>
    <t>Die Röntgensysteme sind für alle, zum Zeitpunkt der Angebotsabgabe, anatomischen Untersuchungen in der diagnostischen Projektionsradiologie konzipiert.</t>
  </si>
  <si>
    <t>Mehrere Rastungen in Längs- und Querbewegungen für die Röntgenröhre zur Zentrierung am Buckytisch und am RWG.</t>
  </si>
  <si>
    <t>Vertikale Nachlaufsteuerung zur Synchronisation der jeweiligen Position des Detektors im Rasterwandgerät und Aufnahmetisch. (Bidirektionale motorische Nachlaufsteuerung).</t>
  </si>
  <si>
    <r>
      <t xml:space="preserve">Automatisierte Aufnahmepositionierung und Aufnahmefolge für Ganzwirbelsäulen- und Ganzbeinaufnahmen am Rasterwandstatv im Stehen und am Aufnahmetisch im Liegen möglich </t>
    </r>
    <r>
      <rPr>
        <u/>
        <sz val="11"/>
        <rFont val="Arial"/>
        <family val="2"/>
      </rPr>
      <t>(Bucky 1)</t>
    </r>
    <r>
      <rPr>
        <sz val="11"/>
        <rFont val="Arial"/>
        <family val="2"/>
      </rPr>
      <t>.</t>
    </r>
  </si>
  <si>
    <t>Automatisierte digitale Bildverarbeitung mit optimalem Ausgleich großer Kontraste sowie Hervorhebung feinster Bilddetails.</t>
  </si>
  <si>
    <t>Software zur Kalibrierung des Detektors.</t>
  </si>
  <si>
    <t>Alle festen Flachdetektoren haben eine Dosisquanteneffizienz von mind. 60% bei 0,05 LP/mm.</t>
  </si>
  <si>
    <r>
      <t xml:space="preserve">Alle mobilen Flachdetektoren haben eine Dosisquanteneffizienz von </t>
    </r>
    <r>
      <rPr>
        <sz val="11"/>
        <rFont val="Calibri"/>
        <family val="2"/>
      </rPr>
      <t>≥</t>
    </r>
    <r>
      <rPr>
        <sz val="11"/>
        <rFont val="Arial"/>
        <family val="2"/>
      </rPr>
      <t xml:space="preserve"> 45% bei 2 LP/mm.</t>
    </r>
  </si>
  <si>
    <t>Alle festen Flachdetektoren haben eine Ortsauflösung von &gt;3 LP/mm.</t>
  </si>
  <si>
    <t>Alle mobilen Flachdetektoren haben eine Ortsauflösung von &gt;4 LP/mm.</t>
  </si>
  <si>
    <r>
      <t xml:space="preserve">Festverbaute Detektoren besitzen eine Pixelgrößen von </t>
    </r>
    <r>
      <rPr>
        <sz val="11"/>
        <rFont val="Calibri"/>
        <family val="2"/>
      </rPr>
      <t>≤</t>
    </r>
    <r>
      <rPr>
        <sz val="11"/>
        <rFont val="Arial"/>
        <family val="2"/>
      </rPr>
      <t>148 µm über die gesamte Detektorfläche.</t>
    </r>
  </si>
  <si>
    <r>
      <t xml:space="preserve">Mobile Detektoren besitzen eine Pixelgrößen von </t>
    </r>
    <r>
      <rPr>
        <sz val="11"/>
        <rFont val="Calibri"/>
        <family val="2"/>
      </rPr>
      <t>≤99</t>
    </r>
    <r>
      <rPr>
        <sz val="11"/>
        <rFont val="Arial"/>
        <family val="2"/>
      </rPr>
      <t xml:space="preserve"> µm über die gesamte Detektorfläche.</t>
    </r>
  </si>
  <si>
    <t>Anzeige des DFP am Kontrollraummonitor Dosisflächenprodukt (Dosismanagement und Strahlenschutz).</t>
  </si>
  <si>
    <t>DICOM-Bildspeicherung in mind. 12 Bit für alle Betriebsarten.</t>
  </si>
  <si>
    <r>
      <t xml:space="preserve">Die Gewährleistungsfrist und Garantie beträgt </t>
    </r>
    <r>
      <rPr>
        <u/>
        <sz val="11"/>
        <rFont val="Arial"/>
        <family val="2"/>
      </rPr>
      <t>24 Monate</t>
    </r>
    <r>
      <rPr>
        <sz val="11"/>
        <rFont val="Arial"/>
        <family val="2"/>
      </rPr>
      <t>.</t>
    </r>
  </si>
  <si>
    <t>Anwenderschulung („Standard-User“): Vor Ort zur Inbetriebnahme und circa 3
Monate danach (z.B. 5 Werktage Initialschulung, 1 Werktag Nachschulung, mindestens 6 Werktage insgesamt).</t>
  </si>
  <si>
    <t>Anwenderschulung („Key-User“ / Fortgeschrittene User): vor Ort zur Inbetriebnahme dabei werden Protokoll-/Workflowerstellung, Datenbankbereinigung, etc. geschult (min. 2 Werktage).</t>
  </si>
  <si>
    <t>Der Service der angebotenen Anlage wird mindestens für 10 Jahre gewährleistet.</t>
  </si>
  <si>
    <t>Verfügbarkeit fachkundiger Röntgen-/Servicetechniker &lt;= 24 Stunden.</t>
  </si>
  <si>
    <t>Die Röntgen-/Servicetechniker besitzen nach Deutschem Strahlenschutzrecht die erforderlichen Fachkunde im Strahlenschutz.</t>
  </si>
  <si>
    <t>Mindestverfügbarkeitsgarantie des Systems 95%.</t>
  </si>
  <si>
    <t>Detektorsystem (mind. 35 x 42 cm)</t>
  </si>
  <si>
    <t>3.6.e</t>
  </si>
  <si>
    <t>3.6.f</t>
  </si>
  <si>
    <t>3.6.g</t>
  </si>
  <si>
    <r>
      <t xml:space="preserve">Zubehör </t>
    </r>
    <r>
      <rPr>
        <b/>
        <u/>
        <sz val="11"/>
        <color theme="0"/>
        <rFont val="Arial"/>
        <family val="2"/>
      </rPr>
      <t>je</t>
    </r>
    <r>
      <rPr>
        <b/>
        <sz val="11"/>
        <color theme="0"/>
        <rFont val="Arial"/>
        <family val="2"/>
      </rPr>
      <t xml:space="preserve"> mobilem Röntgenaufnahmegerät</t>
    </r>
  </si>
  <si>
    <t>Einsatz mobiler Detektoren im Tausch mit vorhandenen Systemen des selben Herstellers (Sharing-Verfahren).</t>
  </si>
  <si>
    <t>Der Auftragnehmer stellt nach Auftragserteilung eine vollständige, aktuelle und für den Auftraggeber verständliche Dokumentation der Gesamtlösung zur Verfügung. Diese beinhaltet Kommunikationswege, Softwarekomponenten und -versionen, Datenschemata, Verkabelungsdokumentationen, Hinweise zu Tätigkeiten, die der Auftraggeber durchzuführen hat und Informationen zum Supportprozess.</t>
  </si>
  <si>
    <t>Der Bieter legt mit dem Angebot eine Mustervorlage des Rollen- und Berechtigungskonzeptes als .pdf-Datei vor.</t>
  </si>
  <si>
    <t>Das System besitzt eine Benutzer-/Bedienerverwaltung.</t>
  </si>
  <si>
    <t>Bei Verwendung von WLAN-Modulen müssen diese 802.1X-basierte Authentifizierung (WPA2-Enterprise oder höher) unterstützen bzw. es wird ausschließlich LAN verwendet.</t>
  </si>
  <si>
    <t>Das System verfügt über eine rollenbasierte Benutzer- und Rechteverwaltung.</t>
  </si>
  <si>
    <t>Art
Kriterium</t>
  </si>
  <si>
    <t>Ja = 1 Punkt</t>
  </si>
  <si>
    <t>&gt; 320 cm = 1 Punkt</t>
  </si>
  <si>
    <t>&gt; 300 cm = 1 Punkt</t>
  </si>
  <si>
    <t>≥ 160 cm = 1 Punkt</t>
  </si>
  <si>
    <t>≤ 30 cm = 1 Punkt</t>
  </si>
  <si>
    <t>≥ 130 cm = 1 Punkt</t>
  </si>
  <si>
    <t>Ja = 10 Punkte</t>
  </si>
  <si>
    <t>Ja = 5 Punkte</t>
  </si>
  <si>
    <t>≥ 30 kW = 1 Punkt</t>
  </si>
  <si>
    <t>≥ 85 kW = 1 Punkt</t>
  </si>
  <si>
    <t>≥ 6 = 10 Punkte</t>
  </si>
  <si>
    <r>
      <t xml:space="preserve">Virtuelles Overlay, Messkammern werden am Tube Head </t>
    </r>
    <r>
      <rPr>
        <u/>
        <sz val="11"/>
        <rFont val="Arial"/>
        <family val="2"/>
      </rPr>
      <t>und</t>
    </r>
    <r>
      <rPr>
        <sz val="11"/>
        <rFont val="Arial"/>
        <family val="2"/>
      </rPr>
      <t xml:space="preserve"> Workstation im Live Bild eingeblendet.</t>
    </r>
  </si>
  <si>
    <t>≥ 10000 =  1 Punkt</t>
  </si>
  <si>
    <t>Nein = 5 Punkte</t>
  </si>
  <si>
    <t>&gt; 6 = 10 Punkte</t>
  </si>
  <si>
    <t>Kleinster Grad (°) aller Angebote = 5 Punkte</t>
  </si>
  <si>
    <t>Individuelle Prüfung</t>
  </si>
  <si>
    <r>
      <rPr>
        <u/>
        <sz val="11"/>
        <rFont val="Arial"/>
        <family val="2"/>
      </rPr>
      <t>Wenn 1.6.a mit Ja beantwortet wurde</t>
    </r>
    <r>
      <rPr>
        <sz val="11"/>
        <rFont val="Arial"/>
        <family val="2"/>
      </rPr>
      <t>, liegen dem Angebot validierte Studien zur Dosisreduktion gegenüber einer normalen Rasteraufnahme bei.</t>
    </r>
  </si>
  <si>
    <t>Größter Wert aller Angebote = 5 Punkte</t>
  </si>
  <si>
    <t>≥ 40 =  1 Punkt</t>
  </si>
  <si>
    <t>Größte Anzahl aller Angebote = 5 Punkte</t>
  </si>
  <si>
    <t>≥ 180 =  1 Punkt</t>
  </si>
  <si>
    <t>≤ 35 cm = 1 Punkt</t>
  </si>
  <si>
    <t>Kleinste Anzahl aller Angebote = 1 Punkt</t>
  </si>
  <si>
    <t>Kleinste Wert aller Angebote = 1 Punkt</t>
  </si>
  <si>
    <t>Höchster Wert aller Angebote = 1 Punkt</t>
  </si>
  <si>
    <t>≥ 120 = 10 Punkt</t>
  </si>
  <si>
    <t>&gt; 3 Std. = 5 Punkte</t>
  </si>
  <si>
    <t>&gt; 850 = 1 Punkt</t>
  </si>
  <si>
    <t>≤ 15 min = 1 Punkt</t>
  </si>
  <si>
    <t>Maximale Abwärme im Standby/ Leerlauf im Untersuchungsraum</t>
  </si>
  <si>
    <t>Geringster Wert aller Angebote = 5 Punkte</t>
  </si>
  <si>
    <t>Geringster Wert aller Angebote = 10 Punkte</t>
  </si>
  <si>
    <t>Die Nutzung der Hotline ist kostenfrei</t>
  </si>
  <si>
    <t>Höchster Wert aller Angebote = 5 Punkt</t>
  </si>
  <si>
    <t>Durchschnittliche Reaktionszeit eines fachkundigen Servicetechnikers (ab der Störungsmeldung bis zum Einsatz am Standort des Auftraggebers)</t>
  </si>
  <si>
    <t>Eine 24h x 7 Tage telefonische und/oder digitale Erreichbarkeit der Störannahmestelle wird gewährleistet (Hotline, Ticketsystem u.Ä.)</t>
  </si>
  <si>
    <t>Der Auftragnehmer hat dem Auftraggeber binnen 14 Tage nach Abtransport der alten ortsfesten Röntgenaufnahmegeräte eine Lösch- und Vernichtungsbestätigung der Daten von den Altgeräten in schriftlicher Form zukommen zu lassen.</t>
  </si>
  <si>
    <t>Schwingraster/ Katapultraster/ Oszillierendes Raster zur besseren Bildqualität und Minimierung der Streustrahlung am Detektor.</t>
  </si>
  <si>
    <t xml:space="preserve">Bei Verwendung eines Aufsteckrasters muss das zertifizierte virtuelle Streustrahlenraster (sofern angeboten) automatisch deaktiviert werden. </t>
  </si>
  <si>
    <t>3D Live Kamera zur Gewährleistung von KI-Anforderungen gem. Ziffer 1.7. dieses Leistungsverzeichnisses.</t>
  </si>
  <si>
    <r>
      <t xml:space="preserve">Alle mobilen Detektoren (Bucky 1, 2, 3 </t>
    </r>
    <r>
      <rPr>
        <u/>
        <sz val="11"/>
        <rFont val="Arial"/>
        <family val="2"/>
      </rPr>
      <t>und</t>
    </r>
    <r>
      <rPr>
        <b/>
        <sz val="11"/>
        <rFont val="Arial"/>
        <family val="2"/>
      </rPr>
      <t xml:space="preserve"> </t>
    </r>
    <r>
      <rPr>
        <sz val="11"/>
        <rFont val="Arial"/>
        <family val="2"/>
      </rPr>
      <t>für die mobilen Röntgenaufnahmegeräte), die im Rahmen dieses Auftrages geliefert werden, müssen bis Ablauf des Jahres 2029 eine vollumfängliche Kompatibilität mit allen im Rahmen dieses Auftrages gelieferten Röntgeneinheiten (ortsfest und mobil) aufweisen (Detektoren-Sharing; Mobile Detektoren der Bucky-Arbeitsplätze müssen mit den mobilen Röntgenaufnahmegeräten kompatibel sein; Mobile Detektoren der mobilen Röntgenaufnahmegeräte müssen mit den Bucky-Arbeitsplätzen kompatibel sein).</t>
    </r>
  </si>
  <si>
    <r>
      <t xml:space="preserve">Sofern das angebotene System nicht mit den aktuell vorhandenen mobilen Detektoren (im Bestand der Auftraggeberin, Inbetriebnahme 2023-2026) des Typs „SkyPlate“ kompatibel ist, müssen zwingend neue, systemkompatible Detektoren angeboten werden, die die Mindestanforderungen dieser Ausschreibung erfüllen. In diesem Fall muss der Lieferumfang an </t>
    </r>
    <r>
      <rPr>
        <u/>
        <sz val="11"/>
        <rFont val="Arial"/>
        <family val="2"/>
      </rPr>
      <t>mobilen</t>
    </r>
    <r>
      <rPr>
        <sz val="11"/>
        <rFont val="Arial"/>
        <family val="2"/>
      </rPr>
      <t xml:space="preserve"> Detektoren insgesamt umfassen:
Bucky 1: 1 x mobiler Detektor (mind. 42x42cm), 1 x mobiler Detektor (mind 35x42cm)
Bucky 2: 1 x mobiler Detektor (mind. 42x42cm), 1 x mobiler Detektor (mind 35x42cm)
Bucky 3: 1 x mobiler Detektor (mind. 42x42cm), 1 x mobiler Detektor (mind 35x42cm)
</t>
    </r>
    <r>
      <rPr>
        <u/>
        <sz val="11"/>
        <rFont val="Arial"/>
        <family val="2"/>
      </rPr>
      <t>Je</t>
    </r>
    <r>
      <rPr>
        <sz val="11"/>
        <rFont val="Arial"/>
        <family val="2"/>
      </rPr>
      <t xml:space="preserve"> fahrbarem Röntgenaufnahmegerät: 1x mobiler Detektor (mind 35x42cm)
Anzahl mobiler Detektoren (mind: 42x42cm) insofern: 3
Anzahl mobiler Detektoren (mind: 35x42cm) insofern: 9
Sofern eine Kompatibilität des neuen Systems (ortsfest und fahrbar) mit den Bestandsdetektoren des Typs "SkyPlate" gewährleistet ist, reduziert sich der Lieferumfang wie folgt:
Anzahl anzubietender mobiler Detektoren (mind: 42x42cm): 3
Anzahl anzubietender mobiler Detektoren (mind: 35x42cm): 7
Die Anforderungen an das Sharing-Verfahren gemäß Ziffer 3.13 des Leistungsverzeichnisses (LV) gelten hierbei entsprechend.</t>
    </r>
  </si>
  <si>
    <t>1.3.g</t>
  </si>
  <si>
    <t>1.3.h</t>
  </si>
  <si>
    <t>5.7</t>
  </si>
  <si>
    <t>Eine rechtsverbindliche Kompatibilitätserklärung für die mobilen Detektoren oder eine Erklärung des Bieters als Systemerzeuger der mobilen Detektoren gemäß Art. 22 MDR ist als .pdf mit dem Angebot abzugeben.</t>
  </si>
  <si>
    <t>Sämtliches Verpackungsmaterial ist durch den Auftragnehmer beizubringen und zu entsorgen. Eine Entsorgung an den Entsorgungsorten der Auftraggeberin ist nicht gestattet.</t>
  </si>
  <si>
    <t>2.6</t>
  </si>
  <si>
    <t>0.22</t>
  </si>
  <si>
    <t>Einheit</t>
  </si>
  <si>
    <t>Stk.</t>
  </si>
  <si>
    <t>Einzelpreis
in € (Netto)</t>
  </si>
  <si>
    <r>
      <rPr>
        <b/>
        <sz val="11"/>
        <color theme="1"/>
        <rFont val="Arial"/>
        <family val="2"/>
      </rPr>
      <t>Bucky 1</t>
    </r>
    <r>
      <rPr>
        <sz val="11"/>
        <color theme="1"/>
        <rFont val="Arial"/>
        <family val="2"/>
      </rPr>
      <t xml:space="preserve">
Vollwartungsvertrag für (inklusive Röntgenröhre &amp; Detektor)
1. und 2. Betriebsjahr (während der Gewährleistung)</t>
    </r>
  </si>
  <si>
    <t>3.</t>
  </si>
  <si>
    <t>Gesamtpreise</t>
  </si>
  <si>
    <r>
      <rPr>
        <b/>
        <sz val="11"/>
        <color theme="1"/>
        <rFont val="Arial"/>
        <family val="2"/>
      </rPr>
      <t>Bucky 1</t>
    </r>
    <r>
      <rPr>
        <sz val="11"/>
        <color theme="1"/>
        <rFont val="Arial"/>
        <family val="2"/>
      </rPr>
      <t xml:space="preserve">
Vollwartungsvertrag für (inklusive Röntgenröhre &amp; Detektor)
3. und 8. Betriebsjahr (nach Ablauf der Gewährleistung)</t>
    </r>
  </si>
  <si>
    <r>
      <rPr>
        <b/>
        <sz val="11"/>
        <color theme="1"/>
        <rFont val="Arial"/>
        <family val="2"/>
      </rPr>
      <t>Bucky 1</t>
    </r>
    <r>
      <rPr>
        <sz val="11"/>
        <color theme="1"/>
        <rFont val="Arial"/>
        <family val="2"/>
      </rPr>
      <t xml:space="preserve">
Vollwartungsvertrag für (inklusive Röntgenröhre &amp; Detektor)
9. und 10. Betriebsjahr (nach Ablauf der Gewährleistung)</t>
    </r>
  </si>
  <si>
    <r>
      <rPr>
        <b/>
        <sz val="11"/>
        <color theme="1"/>
        <rFont val="Arial"/>
        <family val="2"/>
      </rPr>
      <t>Bucky 2</t>
    </r>
    <r>
      <rPr>
        <sz val="11"/>
        <color theme="1"/>
        <rFont val="Arial"/>
        <family val="2"/>
      </rPr>
      <t xml:space="preserve">
Vollwartungsvertrag für (inklusive Röntgenröhre &amp; Detektor)
1. und 2. Betriebsjahr (während der Gewährleistung)</t>
    </r>
  </si>
  <si>
    <r>
      <rPr>
        <b/>
        <sz val="11"/>
        <color theme="1"/>
        <rFont val="Arial"/>
        <family val="2"/>
      </rPr>
      <t>Bucky 2</t>
    </r>
    <r>
      <rPr>
        <sz val="11"/>
        <color theme="1"/>
        <rFont val="Arial"/>
        <family val="2"/>
      </rPr>
      <t xml:space="preserve">
Vollwartungsvertrag für (inklusive Röntgenröhre &amp; Detektor)
3. und 8. Betriebsjahr (nach Ablauf der Gewährleistung)</t>
    </r>
  </si>
  <si>
    <r>
      <rPr>
        <b/>
        <sz val="11"/>
        <color theme="1"/>
        <rFont val="Arial"/>
        <family val="2"/>
      </rPr>
      <t>Bucky 3</t>
    </r>
    <r>
      <rPr>
        <sz val="11"/>
        <color theme="1"/>
        <rFont val="Arial"/>
        <family val="2"/>
      </rPr>
      <t xml:space="preserve">
Vollwartungsvertrag für (inklusive Röntgenröhre &amp; Detektor)
9. und 10. Betriebsjahr (nach Ablauf der Gewährleistung)</t>
    </r>
  </si>
  <si>
    <r>
      <rPr>
        <b/>
        <sz val="11"/>
        <color theme="1"/>
        <rFont val="Arial"/>
        <family val="2"/>
      </rPr>
      <t>Bucky 2</t>
    </r>
    <r>
      <rPr>
        <sz val="11"/>
        <color theme="1"/>
        <rFont val="Arial"/>
        <family val="2"/>
      </rPr>
      <t xml:space="preserve">
Vollwartungsvertrag für (inklusive Röntgenröhre &amp; Detektor)
9. und 10. Betriebsjahr (nach Ablauf der Gewährleistung)</t>
    </r>
  </si>
  <si>
    <r>
      <rPr>
        <b/>
        <sz val="11"/>
        <color theme="1"/>
        <rFont val="Arial"/>
        <family val="2"/>
      </rPr>
      <t>Bucky 3</t>
    </r>
    <r>
      <rPr>
        <sz val="11"/>
        <color theme="1"/>
        <rFont val="Arial"/>
        <family val="2"/>
      </rPr>
      <t xml:space="preserve">
Vollwartungsvertrag für (inklusive Röntgenröhre &amp; Detektor)
1. und 2. Betriebsjahr (während der Gewährleistung)</t>
    </r>
  </si>
  <si>
    <r>
      <rPr>
        <b/>
        <sz val="11"/>
        <color theme="1"/>
        <rFont val="Arial"/>
        <family val="2"/>
      </rPr>
      <t>Bucky 3</t>
    </r>
    <r>
      <rPr>
        <sz val="11"/>
        <color theme="1"/>
        <rFont val="Arial"/>
        <family val="2"/>
      </rPr>
      <t xml:space="preserve">
Vollwartungsvertrag für (inklusive Röntgenröhre &amp; Detektor)
3. und 8. Betriebsjahr (nach Ablauf der Gewährleistung)</t>
    </r>
  </si>
  <si>
    <t>Ein Kontingent-Tag für Schulungen ist (nach der Initialschulung gem. Ziffer 5.3. und 5.4.)  jährlich vorzuhalten und ist im Leistungsumfang inkludiert.</t>
  </si>
  <si>
    <t>Die gelieferten Komponenten müssen fabrikneu und unbenutzt sein (keine refurbished, generalüberholte oder gebrauchte Komponenten). Es ist die zum Zeitpunkt der Angebotsabgabe jeweils aktuellste, am Markt eingeführte Modellversion/ Modellgeneration des entsprechenden Herstellers anzubieten und zu liefern, welches die Mindestanforderungen erfüllt.
Das Anbieten und liefern älterer Modellreihen, Vorgängerversionen oder Auslaufmodelle des Herstellers (auch wenn es sich um unbenutzte Neuware handelt) ist unzulässig.</t>
  </si>
  <si>
    <t>Die Leistungen umfassen den Abtransport und anschließende Verwertung der Altgeräte (Anzahl: 7) sowie die Lieferung, Aufbau und Anschluss der neuen Geräte inklusive Instandsetzung, Abnahme und Einweisung.</t>
  </si>
  <si>
    <t>&gt; 4,5 km/h = 5 Punkte</t>
  </si>
  <si>
    <t>[km/h]</t>
  </si>
  <si>
    <t>&gt; 2 km/h = 1 Punkt</t>
  </si>
  <si>
    <t>Art Kriterium</t>
  </si>
  <si>
    <t>Ladedauer für Fahr Akku von 0 bis 100% in Minuten</t>
  </si>
  <si>
    <t>Räder können manuell entriegelt werden</t>
  </si>
  <si>
    <t>Text [Art]</t>
  </si>
  <si>
    <t>Text [Vorderrad/
Hinterrad]</t>
  </si>
  <si>
    <t>1.2.m</t>
  </si>
  <si>
    <t>Generatorleistung (IEC/DIN) in kW</t>
  </si>
  <si>
    <t>≤250 min = 10 Punkte</t>
  </si>
  <si>
    <t>[mAs]</t>
  </si>
  <si>
    <t>kürzeste Schaltzeit in ms</t>
  </si>
  <si>
    <t>kürzeste Schaltzeit in kV</t>
  </si>
  <si>
    <r>
      <t xml:space="preserve">Höhenverstellbare, versenkbare Säule (Vertikale Säule)
</t>
    </r>
    <r>
      <rPr>
        <i/>
        <sz val="9"/>
        <rFont val="Arial"/>
        <family val="2"/>
      </rPr>
      <t>Im Produktdateblatt zu belegen</t>
    </r>
  </si>
  <si>
    <t>1.3.j</t>
  </si>
  <si>
    <t>Strahlereinheit ist einhändig bedienbar</t>
  </si>
  <si>
    <t>[mA]</t>
  </si>
  <si>
    <t>Art der Fokus–Detektor–Abstandsmessung</t>
  </si>
  <si>
    <t>1.4.j</t>
  </si>
  <si>
    <t>1.4.k</t>
  </si>
  <si>
    <t>1.4.l</t>
  </si>
  <si>
    <t>1.4.m</t>
  </si>
  <si>
    <t>1.4.n</t>
  </si>
  <si>
    <t>1.4.o</t>
  </si>
  <si>
    <t>1.4.p</t>
  </si>
  <si>
    <t>1.4.q</t>
  </si>
  <si>
    <t>kabellose Fernbedienung für Lichtvisierlampe und Aufnahmeauslösung</t>
  </si>
  <si>
    <t>Horizontal verfahrbares Rasterwandgerät (Bucky 1)</t>
  </si>
  <si>
    <t>1.9.a</t>
  </si>
  <si>
    <t>1.9.c</t>
  </si>
  <si>
    <t>1.9.e</t>
  </si>
  <si>
    <t>1.9.b</t>
  </si>
  <si>
    <t>1.9.d</t>
  </si>
  <si>
    <t>1.9.f</t>
  </si>
  <si>
    <t>1.9.g</t>
  </si>
  <si>
    <t>1.10.a</t>
  </si>
  <si>
    <t>1.10.e</t>
  </si>
  <si>
    <t>1.10.b</t>
  </si>
  <si>
    <t>1.10.c</t>
  </si>
  <si>
    <t>1.10.d</t>
  </si>
  <si>
    <t>1.10.f</t>
  </si>
  <si>
    <t>1.10.g</t>
  </si>
  <si>
    <t>1.11.a</t>
  </si>
  <si>
    <t>1.11.b</t>
  </si>
  <si>
    <t>1.12.a</t>
  </si>
  <si>
    <t>1.12.b</t>
  </si>
  <si>
    <t>1.13.b</t>
  </si>
  <si>
    <t>1.13.a</t>
  </si>
  <si>
    <t>1.13.c</t>
  </si>
  <si>
    <t>1.13.d</t>
  </si>
  <si>
    <t>1.13.e</t>
  </si>
  <si>
    <t>1.13.f</t>
  </si>
  <si>
    <t>1.14.a</t>
  </si>
  <si>
    <t>1.14.p</t>
  </si>
  <si>
    <t>1.14.m</t>
  </si>
  <si>
    <t>1.14.n</t>
  </si>
  <si>
    <t>1.14.b</t>
  </si>
  <si>
    <t>1.14.c</t>
  </si>
  <si>
    <t>1.14.d</t>
  </si>
  <si>
    <t>1.14.e</t>
  </si>
  <si>
    <t>1.14.f</t>
  </si>
  <si>
    <t>1.14.g</t>
  </si>
  <si>
    <t>1.14.h</t>
  </si>
  <si>
    <t>1.14.i</t>
  </si>
  <si>
    <t>1.14.j</t>
  </si>
  <si>
    <t>1.14.k</t>
  </si>
  <si>
    <t>1.14.l</t>
  </si>
  <si>
    <t>1.14.o</t>
  </si>
  <si>
    <t>1.14.q</t>
  </si>
  <si>
    <t>1.14.r</t>
  </si>
  <si>
    <t>1.14.s</t>
  </si>
  <si>
    <t>1.14.t</t>
  </si>
  <si>
    <t>1.14.u</t>
  </si>
  <si>
    <t>1.14.v</t>
  </si>
  <si>
    <t>1.14.w</t>
  </si>
  <si>
    <t>1.14.x</t>
  </si>
  <si>
    <t>1.14.y</t>
  </si>
  <si>
    <t>1.14.z</t>
  </si>
  <si>
    <t>1.14.aa</t>
  </si>
  <si>
    <t>1.14.bb</t>
  </si>
  <si>
    <t>2.1.a</t>
  </si>
  <si>
    <t>2.1.b</t>
  </si>
  <si>
    <t>2.2.a</t>
  </si>
  <si>
    <t>2.2.b</t>
  </si>
  <si>
    <t>2.2.c</t>
  </si>
  <si>
    <t>2.2.d</t>
  </si>
  <si>
    <t>2.2.e</t>
  </si>
  <si>
    <t>1.7.d</t>
  </si>
  <si>
    <t>1.7.e</t>
  </si>
  <si>
    <t>1.7.f</t>
  </si>
  <si>
    <t>1.7.g</t>
  </si>
  <si>
    <t>1.7.h</t>
  </si>
  <si>
    <t>1.7.i</t>
  </si>
  <si>
    <t>1.7.j</t>
  </si>
  <si>
    <t>1.7.k</t>
  </si>
  <si>
    <t>1.7.l</t>
  </si>
  <si>
    <t>1.7.m</t>
  </si>
  <si>
    <t>Gewicht des Detektorsystems mit Akku ≤ 3,0 kg</t>
  </si>
  <si>
    <t>Für die Blendenkorrektur und deren Änderung muss keine Funktion separat angeschaltet werden</t>
  </si>
  <si>
    <t>Nachträgliche elektronische Blendenkorrektur</t>
  </si>
  <si>
    <t>Bedienung Touchscreen am Tube Head bei tragen von Handschuhen (medizinischen Handschuhen) und/oder feuchten Händen problemlos möglich.</t>
  </si>
  <si>
    <t>Elektromagnetische Bremsen für alle Bewegungsrichtungen.</t>
  </si>
  <si>
    <t>Die Leistungen umfassen die Demontage und die Mitnahme bzw. anschließende Verwertung der Altgeräte sowie die Lieferung, Aufbau und Anschluss der neuen Geräte inklusive Instandsetzung, Abnahme und Einweisung.</t>
  </si>
  <si>
    <t>1.5.m</t>
  </si>
  <si>
    <t>Garantierte Reaktionszeit der Ersatzteillieferung &lt; 30 h</t>
  </si>
  <si>
    <t>Der Bieter muss mit dem Angebot einen Muster-Vollwartungsvertrag für ein Gesamtsystem einreichen. Inhalt des Vollwartungsvertrages ist das abgefragte Röntgensystem ohne die ggf. im LV ausgewiesenen Optionen.</t>
  </si>
  <si>
    <t>0.23</t>
  </si>
  <si>
    <t>7.</t>
  </si>
  <si>
    <t>Ein Vollwartungsvertrag kann pro Gesamtsystem für eine Laufzeit von mind. 10 Jahren abgeschlossen werden (Preisangaben s. Preisblatt)</t>
  </si>
  <si>
    <t>Ein Vollwartungsvertrag beinhaltet: Wartungen, Sicherheitstechnische Überprüfungen inkl. STK, Instandsetzungen, Verschleißteile, Ersatzteile (inklusive Röntgenröhre &amp; Detektor), Arbeits- und Fahrtkosten, Remoteservice, Software-Updates</t>
  </si>
  <si>
    <t>Service</t>
  </si>
  <si>
    <t>0.24</t>
  </si>
  <si>
    <t>Automatische Verriegelung der Räder bei vollständigem Stromverlust bzw. Abschaltung</t>
  </si>
  <si>
    <t>Bildschirmdiagonale ≥ 21"</t>
  </si>
  <si>
    <t>Für die Zeichensetzung und Änderung muss keine Funktion separat angeschaltet werden</t>
  </si>
  <si>
    <t>1.7.n</t>
  </si>
  <si>
    <t>1.7.o</t>
  </si>
  <si>
    <t>1.7.p</t>
  </si>
  <si>
    <t>1.7.q</t>
  </si>
  <si>
    <t>1.7.r</t>
  </si>
  <si>
    <t>1.7.s</t>
  </si>
  <si>
    <t>1.7.t</t>
  </si>
  <si>
    <t>1.7.u</t>
  </si>
  <si>
    <t>1.7.v</t>
  </si>
  <si>
    <r>
      <t xml:space="preserve">Ergänzend der Mindestanforderungen zu den ortsfesten Röntgenaufnahmesystemen (Bucky): Einsatz eines zertifizierten </t>
    </r>
    <r>
      <rPr>
        <u/>
        <sz val="11"/>
        <rFont val="Arial"/>
        <family val="2"/>
      </rPr>
      <t>virtuellen</t>
    </r>
    <r>
      <rPr>
        <sz val="11"/>
        <rFont val="Arial"/>
        <family val="2"/>
      </rPr>
      <t xml:space="preserve"> Rasters unter Verwendung mobiler Detektoren für alle rasterrelevanten Organgruppen. (Dokumention einreichen</t>
    </r>
  </si>
  <si>
    <r>
      <t xml:space="preserve">Ergänzend der Mindestanforderungen zu den mobilen Röntgenaufnahmesystemen (fahrbar): Einsatz eines zertifizierten </t>
    </r>
    <r>
      <rPr>
        <u/>
        <sz val="11"/>
        <rFont val="Arial"/>
        <family val="2"/>
      </rPr>
      <t>virtuellen</t>
    </r>
    <r>
      <rPr>
        <sz val="11"/>
        <rFont val="Arial"/>
        <family val="2"/>
      </rPr>
      <t xml:space="preserve"> Rasters unter Verwendung mobiler Detektoren für alle rasterrelevanten Organgruppen.</t>
    </r>
  </si>
  <si>
    <r>
      <rPr>
        <u/>
        <sz val="11"/>
        <rFont val="Arial"/>
        <family val="2"/>
      </rPr>
      <t>Wenn 1.8.a mit Ja beantwortet wurde</t>
    </r>
    <r>
      <rPr>
        <sz val="11"/>
        <rFont val="Arial"/>
        <family val="2"/>
      </rPr>
      <t>, liegen dem Angebot validierte Studien zur Dosisreduktion gegenüber einer normalen Rasteraufnahme bei.</t>
    </r>
  </si>
  <si>
    <t>mAs-Bereich von ________ bis ________</t>
  </si>
  <si>
    <t>Schaltzeiten von _______ bis ________</t>
  </si>
  <si>
    <t>Säule- / System verfügt über farbige LED Statusanzeige um besonders in Notaufnahmen dem Personal den Status des Systems anzuzeigen.</t>
  </si>
  <si>
    <t>Geringstes Gewicht in kg aller Angebote = 1 Punkt</t>
  </si>
  <si>
    <t>Zeitraum:</t>
  </si>
  <si>
    <t>Datum der Testung:</t>
  </si>
  <si>
    <t>Teilnehmer ukb:</t>
  </si>
  <si>
    <t>Teilnehmer Bieter:</t>
  </si>
  <si>
    <t>Ort der Testung:</t>
  </si>
  <si>
    <t>Erfüllungsgrad</t>
  </si>
  <si>
    <t>Nachzuprüfende Mindestanforderung aus LV</t>
  </si>
  <si>
    <t>Nr. LV</t>
  </si>
  <si>
    <r>
      <rPr>
        <b/>
        <sz val="11"/>
        <rFont val="Arial"/>
        <family val="2"/>
      </rPr>
      <t>Bewertungsbogen: Verifizierende Testung</t>
    </r>
    <r>
      <rPr>
        <i/>
        <sz val="11"/>
        <rFont val="Arial"/>
        <family val="2"/>
      </rPr>
      <t xml:space="preserve">
Die in der Tabelle aufgeführten Merkmale werden im Rahmen der Testung (verifizierende Testung) an der ortsfesten und fahrbaren Röntgenanlage geprüft</t>
    </r>
  </si>
  <si>
    <t>Mindestanforderungen (ortsfest) gemäß LV</t>
  </si>
  <si>
    <t>Mindestanforderungen (fahrbar) gemäß LV</t>
  </si>
  <si>
    <t>Punkte</t>
  </si>
  <si>
    <t>10 Pkt.</t>
  </si>
  <si>
    <t>8 Pkt.</t>
  </si>
  <si>
    <t>6 Pkt.</t>
  </si>
  <si>
    <t>4 Pkt.</t>
  </si>
  <si>
    <t>2 Pkt.</t>
  </si>
  <si>
    <t>0 Pkt.</t>
  </si>
  <si>
    <t>Faktor</t>
  </si>
  <si>
    <t>Punkte
Faktorisiert</t>
  </si>
  <si>
    <t>Anteilige Gewichtung</t>
  </si>
  <si>
    <t>Anteilige
Punkte</t>
  </si>
  <si>
    <t>Summe (Max. 100):</t>
  </si>
  <si>
    <t>Unterschrift</t>
  </si>
  <si>
    <t>am:</t>
  </si>
  <si>
    <t>Testung durchgeführt durch Mitarbeiter ukb:</t>
  </si>
  <si>
    <t>Festplatte zur Speicherung der Bilddaten (lokaler Bildspeicher von mind. 450GB für Bilddaten).</t>
  </si>
  <si>
    <t>Alle im Folgenden aufgeführten Leistungen verstehen sich inklusive vollständiger Installation, Konfiguration (nach Anforderung des Nutzers), Dokumentation und Einweisung der Nutzer, auch wenn diese Leistungen nicht explizit in anderen Positionen des Leistungsverzeichnisses aufgeführt werden.</t>
  </si>
  <si>
    <t>Der Bieter muss mit dem Angebot einen Muster-Vollwartungsvertrag für ein Gesamtsystem einreichen. Inhalt des Vollwartungsvertrages ist das abgefragte mobile Röntgensystem ohne die ggf. im LV ausgewiesenen Optionen.</t>
  </si>
  <si>
    <r>
      <t xml:space="preserve">Interessierte Unternehmen sind </t>
    </r>
    <r>
      <rPr>
        <u/>
        <sz val="11"/>
        <rFont val="Arial"/>
        <family val="2"/>
      </rPr>
      <t>verpflichtet</t>
    </r>
    <r>
      <rPr>
        <sz val="11"/>
        <rFont val="Arial"/>
        <family val="2"/>
      </rPr>
      <t xml:space="preserve"> vor Angebotsabgabe eine Vor-Ort-Besichtigung zur Inaugenscheinnahme der Einbringungswege und Türbreiten wahrzunehmen.
Unterbleibt diese Vor-Ort-Besichtung wird das jeweilige Angebot nicht berücksichtigt.
Die vorhandenen Einbringungswege können nicht erweitert werden. Die Einbringung des Gerätes muss ohne bauliche Interimsmaßnahmen möglich sein.</t>
    </r>
  </si>
  <si>
    <t>Schutz vor unbefugter Nutzung durch personalisierte Freischaltung (z. B. via RFID-Chip, Transponder oder Schlüssel)</t>
  </si>
  <si>
    <t>Bedienung bei Tragen von Handschuhen (medizinischen Handschuhen) und/oder feuchten Händen problemlos möglich.</t>
  </si>
  <si>
    <t>1.4.r</t>
  </si>
  <si>
    <t>Angabe der Art des Schutzes nach Ziffer 1.4.r</t>
  </si>
  <si>
    <t>On Board Akku Ladeeinrichtung integriert</t>
  </si>
  <si>
    <t>Strahlungserzeugung: High Voltage tank mit HV Kabel &amp; Röhre oder Monoblock Technologie</t>
  </si>
  <si>
    <t>Ja = 10 Punkt</t>
  </si>
  <si>
    <t>Röntgentisch und Bucky-Lade</t>
  </si>
  <si>
    <t>Schwimmende Tischplatte - Geräuschentwicklung/ Akustik:
Intensität der Lärmabgabe bei motorischer Höhenverstellung</t>
  </si>
  <si>
    <t>Schwimmende Tischplatte - Ergonomie und Mechanik:
Leichtgängigkeit und Kraftaufwand bei manueller Verschiebung unter Patientengewicht</t>
  </si>
  <si>
    <t>Schwimmende Tischplatte - Ergonomie und Mechanik:
Ansprechverhalten bei Betätigung und Lösung der Bremsen</t>
  </si>
  <si>
    <t>Schwimmende Tischplatte - Ergonomie und Mechanik:
Positionierung bzw. Zugänglichkeit, Druckpunkt und Kraftwaufwand zur Betätigung der Fußschalter</t>
  </si>
  <si>
    <t>Bucky-Lade - Ergonomie und Mechanik:
Leichtgängigkeit beim Herausziehen und Einschieben der Lade</t>
  </si>
  <si>
    <t>Bucky-Lade - Ergonomie und Mechanik:
(Zeit-)Aufwand beim Detektorwechsel  - Einlage, Zentrierung, Entnahme</t>
  </si>
  <si>
    <t>Bucky-Lade - Geräuschentwicklung/ Akustik:
Geräuschentwicklung bei der motorischen oder manuellen Verfahrbarkeit unter dem Tisch.</t>
  </si>
  <si>
    <t>Röntgentisch - Zugänglichkeit:
Barrierefreie Bedienbarkeit von beiden Längsseiten und Beinfreiheit unter dem Tisch.</t>
  </si>
  <si>
    <t>Deckenstativ und Röntgenröhre</t>
  </si>
  <si>
    <t>Deckenstativ - Ergonomie und Mechanik:
Präzision, Ruckfreiheit und Geschwindigkeit bei der elektromotorischen Steuerung über die Fernbedienung.</t>
  </si>
  <si>
    <t>Deckenstativ-Rastung - Ergonomie und Mechanik:
Zuverlässigkeit bei automatischer Anfahrt der mechanischen Rastpunkte</t>
  </si>
  <si>
    <t>Strahlerkopf - Visualisierung und Haptik:
Ergonomie der Griffe und Bedienbarkeit der mechanischen Tasten, Bedienbarkeit und Sensität des Touchscreens mit und ohne medizinische Handschuhe</t>
  </si>
  <si>
    <t>Röntgenröhre - Verarbeitung:
Qualität der Oberflächen in Bezug auf verschlossene Nähte/ Spaltenfreiheit, scharfe Kanten, (gerundete) Ecken, Robustheit der Schalter.</t>
  </si>
  <si>
    <t>Rasterwandgerät (RWG)</t>
  </si>
  <si>
    <t>RWG - Ergonomie und Mechanik:
Leichtgängigkeit, Kraftwaufwand und Ruckfreiheit bei der vertikalen Verschiebung (Höhenverstellung)</t>
  </si>
  <si>
    <t>RWG - Ergonomie und Mechanik:
Leichtgängigkeit, Kraftwaufwand und Ruckfreiheit bei der horizontalen Verschiebung entlang der RWG-Schiene</t>
  </si>
  <si>
    <t>RWG - Ergonomie und Mechanik:
Kippfunktion - stufenlose Einstellbarkeit des Neigungswinkels, sichere Arretierung (entsprechend Ausrichtung durch Personal) in den Endlagen sowie Grad-Anzeige</t>
  </si>
  <si>
    <t>RWG - Ergonomie und Mechanik:
Zeitaufwand, Sicherheit und Einfachheit beim manuellem Tausch des Rasters</t>
  </si>
  <si>
    <t>RWG - Geräuschentwicklung/ Akustik:
Geräuschentwicklung bei der motorischen oder manuellen Verschiebung entlang der RWG-Schiene</t>
  </si>
  <si>
    <t>RWG - Kopplung Zubehör:
Ergonomie und Kraftaufwand beim Ein- und Aussetzen von Patientengriffen und Haltebügeln</t>
  </si>
  <si>
    <t>RWG - Aufbewahrung Zubehör:
Praktikabilität und Sicherheit von Aufbewahrungsvorrichtungen für nicht genutztes Zubehör</t>
  </si>
  <si>
    <t>Detektor</t>
  </si>
  <si>
    <t>Gesamteindruck &amp; Betrieb</t>
  </si>
  <si>
    <t>Detektor - Ergonomie und Mechanik:
Praktikabilität und Zeitaufwand bei Wechsel eines Akkus</t>
  </si>
  <si>
    <t>Detektor - Ergonomie und Mechanik:
Praktikabilität, Sicherheit in Bezug auf  Einlage und Herausnahme sowie Zeitaufwand bei der Ladung in der Rasterlade.</t>
  </si>
  <si>
    <t>Detektor - Ergonomie und Mechanik:
System-Ausfallzeit bei Akkutausch - Verhalten des Detektors beim Wechsel (z.B. Verbleib im Standby oder Erforderlichkeit eines Reboot).</t>
  </si>
  <si>
    <t>Detektor - Umschaltung:
Schnelligkeit und Logik beim Umschalten zwischen den Detektoren in der Akquisitionssoftware (Detektor-Sharing)</t>
  </si>
  <si>
    <t>Detektor - Verarbeitung:
Qualität der Oberflächen in Bezug auf verschlossene Nähte/ Spaltenfreiheit, scharfe Kanten, (gerundete) Ecken, Quetsch- oder Scherstellen.</t>
  </si>
  <si>
    <t>Bedienkonsole - Boot- und Systemstartzeit:
Zeitdauer für einen Kaltstart des Gesamtsystems sowie Zeitdauer für einen schnellen Software-Warmstart.</t>
  </si>
  <si>
    <t>Bedienkonsole - Software-Reaktionszeit:
Verzögerungsfreie Darstellung von Menüwechseln, Einstellungsänderungen und Patientenlisten ohne Ruckler o.Ä. Störanfälligkeiten.</t>
  </si>
  <si>
    <t>Bedienkonsole - Bildvorschau:
Zeitspanne vom Auslösen des Schusses bis zur ersten visuellen Bildkontrolle auf dem Monitor.</t>
  </si>
  <si>
    <t>Bedienkonsole – Hardware:
Touchscreen-Präzision bei der Bedienung mit Untersuchungshandschuhen.</t>
  </si>
  <si>
    <t>Sicherheit - Kollisionsschutz:
Zuverlässigkeit und Ansprechverhalten der Stoßsensoren an der Röntgenröhre und am Tisch zur Vermeidung von Sach- und Personenschäden.</t>
  </si>
  <si>
    <t>Kabelmanagement - Energiekette:
Vollständigkeit der Kabelführung in geschlossenen Schleppketten; Schutz vor mechanischer Beschädigung bei allen Fahrwegen.</t>
  </si>
  <si>
    <t>Kabelmanagement - Abdeckungen:
Passgenauigkeit und Robustheit der Kabelführungen gegen Staub, Schmutz und Beschädigungen durch das Überrollen durch Betten und/oder Rollstühlen.</t>
  </si>
  <si>
    <t>Sicherheit und Kabelmanagement</t>
  </si>
  <si>
    <t>1.6.k</t>
  </si>
  <si>
    <t>1.6.l</t>
  </si>
  <si>
    <t>1.6.m</t>
  </si>
  <si>
    <t>1.6.n</t>
  </si>
  <si>
    <t>1.6.o</t>
  </si>
  <si>
    <t>1.6.p</t>
  </si>
  <si>
    <t>1.6.q</t>
  </si>
  <si>
    <t>1.6.r</t>
  </si>
  <si>
    <t>1.6.s</t>
  </si>
  <si>
    <t>1.6.t</t>
  </si>
  <si>
    <t>1.6.u</t>
  </si>
  <si>
    <t>1.6.v</t>
  </si>
  <si>
    <t>1.6.w</t>
  </si>
  <si>
    <t>1.6.x</t>
  </si>
  <si>
    <t>1.6.y</t>
  </si>
  <si>
    <t>1.6.z</t>
  </si>
  <si>
    <t>1.6.aa</t>
  </si>
  <si>
    <t>1.6.bb</t>
  </si>
  <si>
    <r>
      <t xml:space="preserve">Bucky 1
</t>
    </r>
    <r>
      <rPr>
        <sz val="11"/>
        <rFont val="Arial"/>
        <family val="2"/>
      </rPr>
      <t>Angebotspreis für einen Bucky-Arbeitsplatz (ortsfest) gemäß Leistungsverzeichnis inkl. Zubehör (ohne mobile Detektoren), Lieferung, Inbetriebnahme, Abnahmeprüfung und Sachverständigenprüfung des Neugerätes
Schulungen</t>
    </r>
  </si>
  <si>
    <r>
      <t xml:space="preserve">Bucky 2
</t>
    </r>
    <r>
      <rPr>
        <sz val="11"/>
        <rFont val="Arial"/>
        <family val="2"/>
      </rPr>
      <t>Angebotspreis für einen Bucky-Arbeitsplatz (ortsfest) gemäß Leistungsverzeichnis inkl. Zubehör (ohne mobile Detektoren), Lieferung, Inbetriebnahme, Abnahmeprüfung und Sachverständigenprüfung des Neugerätes
Schulungen</t>
    </r>
  </si>
  <si>
    <r>
      <t xml:space="preserve">Bucky 3
</t>
    </r>
    <r>
      <rPr>
        <sz val="11"/>
        <rFont val="Arial"/>
        <family val="2"/>
      </rPr>
      <t>Angebotspreis für einen Bucky-Arbeitsplatz (ortsfest) gemäß Leistungsverzeichnis inkl. Zubehör (ohne mobile Detektoren), Lieferung, Inbetriebnahme, Abnahmeprüfung und Sachverständigenprüfung des Neugerätes
Schulungen</t>
    </r>
  </si>
  <si>
    <r>
      <t xml:space="preserve">Mobiles Röntgenaufnahmegerät (fahrbar)
</t>
    </r>
    <r>
      <rPr>
        <sz val="11"/>
        <rFont val="Arial"/>
        <family val="2"/>
      </rPr>
      <t>Angebotspreis für ein mobiles Röntgenaufnahmegerät (fahrbar) gemäß Leistungsverzeichnis inklusive Lieferung, Inbetriebnahme, Abnahmeprüfung und Sachverständigenprüfung des Neugerätes
Schulungen</t>
    </r>
  </si>
  <si>
    <t>Steuersatz in %:</t>
  </si>
  <si>
    <r>
      <rPr>
        <b/>
        <sz val="11"/>
        <color theme="1"/>
        <rFont val="Arial"/>
        <family val="2"/>
      </rPr>
      <t>Fahrbares Röntgenaufnahmegerät</t>
    </r>
    <r>
      <rPr>
        <sz val="11"/>
        <color theme="1"/>
        <rFont val="Arial"/>
        <family val="2"/>
      </rPr>
      <t xml:space="preserve">
Vollwartungsvertrag für (inklusive Röntgenröhre &amp; Detektor)
3. und 8. Betriebsjahr (nach Ablauf der Gewährleistung)</t>
    </r>
  </si>
  <si>
    <r>
      <rPr>
        <b/>
        <sz val="11"/>
        <color theme="1"/>
        <rFont val="Arial"/>
        <family val="2"/>
      </rPr>
      <t>Fahrbares Röntgenaufnahmegerät</t>
    </r>
    <r>
      <rPr>
        <sz val="11"/>
        <color theme="1"/>
        <rFont val="Arial"/>
        <family val="2"/>
      </rPr>
      <t xml:space="preserve">
Vollwartungsvertrag für (inklusive Röntgenröhre &amp; Detektor)
9. und 10. Betriebsjahr (nach Ablauf der Gewährleistung)</t>
    </r>
  </si>
  <si>
    <r>
      <rPr>
        <b/>
        <sz val="11"/>
        <color theme="1"/>
        <rFont val="Arial"/>
        <family val="2"/>
      </rPr>
      <t>Fahrbares Röntgenaufnahmegerät</t>
    </r>
    <r>
      <rPr>
        <sz val="11"/>
        <color theme="1"/>
        <rFont val="Arial"/>
        <family val="2"/>
      </rPr>
      <t xml:space="preserve">
Vollwartungsvertrag für (inklusive Röntgenröhre &amp; Detektor)
1. und 2. Betriebsjahr (während der Gewährleistung)</t>
    </r>
  </si>
  <si>
    <t>Der Bieter hat die folgenden bauseitige Informationen vollumfänglich zu berücksichtigen und die erforderlichen Unterlagen mit seinem Angebot einzureichen:
- Eventuelle bauliche Ertüchtigungen der Strahlenschutzwände, Türen und Durchblickfenster für die neue Geräteklasse müssen detailliert ausgewiesen werden. Sind keine erforderlich, ist dies zu bestätigen.
- Die vorhandenen Einbringungswege können nicht erweitert werden und sind zu berücksichtigen.
- Die bestehende Schwerlastdecke soll wiederverwendet werden. Abweichung und Anpassungen insbesondere bei der Anordnung der Schwerlastträger und Laufschienen sind exakt zu benennen und zeichnerisch darzustellen. Lasten sind anzugeben.
- Die bestehenden Bodenrahmen zur Lastaufnahme sollen wiederverwendbar sein, Abweichungen und Anpassungen sind exakt zu benennen und zeichnerisch darzustellen. Die Lasten sind anzugeben. Deckenträgfähigkeit von 500kg/m² ist einzuhalten.
- Boden- und Wandkanäle sind in Ihrer Lage und Ihren lichten Querschnittsmaßen vermaßt anzugeben. Anzahl und Querschnitte der im Boden und in der Wand verlaufenden Kabel sind anzugeben.
- Für die Bauseitg konstruktive Tresengestaltung sind anzugeben: Anzahl der Bildschirme, Anzahl der Rechner, Stückzahl der Notausschalter, Position des Handschalters am Bedienelement
- Aufgrund der räumlichen Gegebenheiten am Leistungsort muss der Röntgengenerator der Bucky-Arbeitsplätze 1 und 2 hinter die Eingangstür zum Kontrollraum verortet werden.</t>
  </si>
  <si>
    <r>
      <t xml:space="preserve">Interessierte Unternehmen sind </t>
    </r>
    <r>
      <rPr>
        <u/>
        <sz val="11"/>
        <rFont val="Arial"/>
        <family val="2"/>
      </rPr>
      <t>verpflichtet</t>
    </r>
    <r>
      <rPr>
        <sz val="11"/>
        <rFont val="Arial"/>
        <family val="2"/>
      </rPr>
      <t xml:space="preserve"> vor Angebotsabgabe eine Vor-Ort-Besichtigung der örtlichen Gegebenheiten und Einbringungswege wahrzunehmen und entsprechende Aufmaße zu nehmen.
Unterbleibt diese Vor-Ort-Besichtung wird das jeweilige Angebot nicht berücksichtigt.</t>
    </r>
  </si>
  <si>
    <t>Ein Aufstell- und Ablaufplan inkl. Strahlenschutzplan ist elektronisch als .pdf mit dem Angebot abzugeben.
Der Aufstell- und Ablaufplan hat eine Meilensteinplanung für den Aufbau der neuen Bucky-Arbeitsplätze zu enthalten. Hierfür wird definiert:
- Grundsätzlich in den Phasen: Abbau bestehende Anlage, etwaige Bauphase durch das ukb (nicht Teil der Ausschreibung), Lieferung, Aufbau, Instandsetzung, Abnahme, Einweisung
- Vor Lieferung und Aufbau sind durch den Auftraggeber ggf. bauliche Veränderungen entsprechend der Anforderungen der neuen Systeme des Auftragnehmers vorzunehmen. Dies ist im Aufstellplan mit zumindest 2 Wochen zu berücksichtigen.
- Erster Austausch Bucky 2 in der Radiologie des ukb
- Zweiter Austausch Bucky 1 in der Radiologie des ukb
- Dritter Austausch Bucky 3 in der Rettungsstelle des ukb
- Es müssen stets zwei funktionsfähige Bucky-Arbeitsplätze zur Verfügung stehen.</t>
  </si>
  <si>
    <t>5.8</t>
  </si>
  <si>
    <t>Analog Ziffer 0.16 gilt für die Leistungserbringung:
- Eventuelle bauliche Ertüchtigungen der Strahlenschutzwände, Türen und Durchblickfenster für die neue Geräteklasse müssen detailliert ausgewiesen werden. Sind keine erforderlich, ist dies zu bestätigen.
- Die vorhandenen Einbringungswege können nicht erweitert werden und sind zu berücksichtigen.
- Die bestehende Schwerlastdecke soll wiederverwendet werden. Abweichung und Anpassungen insbesondere bei der Anordnung der Schwerlastträger und Laufschienen sind exakt zu benennen und zeichnerisch darzustellen. Lasten sind anzugeben.
- Die bestehenden Bodenrahmen zur Lastaufnahme sollen wiederverwendbar sein, Abweichungen und Anpassungen sind exakt zu benennen und zeichnerisch darzustellen. Die Lasten sind anzugeben. Deckenträgfähigkeit von 500kg/m² ist einzuhalten.
- Boden- und Wandkanäle sind in Ihrer Lage und Ihren lichten Querschnittsmaßen vermaßt anzugeben. Anzahl und Querschnitte der im Boden und in der Wand verlaufenden Kabel sind anzugeben.
- Für die Bauseitg konstruktive Tresengestaltung sind anzugeben: Anzahl der Bildschirme, Anzahl der Rechner, Stückzahl der Notausschalter, Position des Handschalters am Bedienelement
- Aufgrund der räumlichen Gegebenheiten am Leistungsort muss der Röntgengenerator der Bucky-Arbeitsplätze 1 und 2 hinter die Eingangstür zum Kontrollraum verortet werden</t>
  </si>
  <si>
    <t>5.9</t>
  </si>
  <si>
    <t>Der Bieter hat mit dem Angebot Angaben zum Datenschutz inkl. technischer und organisatorischer Maßnahmen TOM einzureichen. Angaben zu:
- Kontrollbereiche Vertraulichkeit, Integrität, Verfügbarkeit und Belastbarkeit des lokalen Gesamtsystems
- Protokollierung und Auswertungsmöglichkeit
- Prozess der unwiederbringlichen Löschung und Sperrung von Daten
- Prozess der Archivierung (inkl. Archivierungsfunktion)
- Prozess Authentifizierungsverfahren
- Datensicherheitsfunktionen (Auto-logoff, etc.)
- Ggf Implentierung einer Single-Sign-On-Lösung
- Automatische Abmeldung von Benutzer*innen nach festem Zeitintervall
- Festlegung einer Gültigkeitsdauer von Benutzer*innenaccounts, -rechten und zugewiesenen –rollen (Rollen- und Berechtigungskonzept)
- Verschlüsselte Übertragung von Zugangsdaten (z. B. Benutzer*innenname / Passwort) nach dem Stand der Technik
- Möglichkeit der Sperrung der USB-Ports
- Sicherung des Übertragungsweges von Daten durch Verschlüsselungsverfahren nach dem Stand der Technik
- Im Falle des Einsatzes eines Systems im Sinne der KI-VO, sind entsprechende zur Bewertung für die gesetzeskonforme Einbindung einzureichen.
- Angaben zu etwaig namhaft gemachten Nachunternehmern und der zu übernehmenden Leistung (im Vergabeverfahren erfolgt dies über  Nachunternehmerliste und Verpflichtungserklärung)
Nach Prüfung und Zuschlagserteilung ist zwischen den Vertragsparteien ein AV-Vertrag zu vereinbaren. Dieser liegt den Vergabeunterlagen bei.</t>
  </si>
  <si>
    <t>Ausschreibung-Nr. 70-26 (200) Erneuerung der Bucky-Röntgenanlagen (ortsfest)</t>
  </si>
  <si>
    <t>und mobilen Röntgenaufnahmegeräte (fahrbar) im ukb</t>
  </si>
  <si>
    <r>
      <t xml:space="preserve">Der Auftragnehmer verfügt über zumindest 5 </t>
    </r>
    <r>
      <rPr>
        <u/>
        <sz val="11"/>
        <rFont val="Arial"/>
        <family val="2"/>
      </rPr>
      <t>fachkundige</t>
    </r>
    <r>
      <rPr>
        <sz val="11"/>
        <rFont val="Arial"/>
        <family val="2"/>
      </rPr>
      <t xml:space="preserve"> Röntgen-/Servicetechniker, unter Einhaltung der Verfügbarkeit nach Ziffer 7.2, zur Absicherung der Verfügbarkeit im Störungsfall.</t>
    </r>
  </si>
  <si>
    <t>1.1.m</t>
  </si>
  <si>
    <t>Service und Wartung</t>
  </si>
  <si>
    <t>3.2.f</t>
  </si>
  <si>
    <t>3.2.g</t>
  </si>
  <si>
    <t>3.2.h</t>
  </si>
  <si>
    <t>3.2.i</t>
  </si>
  <si>
    <t>1.10.h</t>
  </si>
  <si>
    <t>1.10.i</t>
  </si>
  <si>
    <t>1.12.c</t>
  </si>
  <si>
    <t>1.12.d</t>
  </si>
  <si>
    <t>1.12.e</t>
  </si>
  <si>
    <t>1.12.f</t>
  </si>
  <si>
    <t>1.13.g</t>
  </si>
  <si>
    <t>1.13.h</t>
  </si>
  <si>
    <t>1.13.i</t>
  </si>
  <si>
    <t>1.13.j</t>
  </si>
  <si>
    <t>1.13.k</t>
  </si>
  <si>
    <t>1.13.l</t>
  </si>
  <si>
    <t>1.13.m</t>
  </si>
  <si>
    <t>1.13.n</t>
  </si>
  <si>
    <t>1.13.o</t>
  </si>
  <si>
    <t>1.13.p</t>
  </si>
  <si>
    <t>1.13.q</t>
  </si>
  <si>
    <t>1.13.r</t>
  </si>
  <si>
    <t>1.13.s</t>
  </si>
  <si>
    <t>1.13.t</t>
  </si>
  <si>
    <t>1.13.u</t>
  </si>
  <si>
    <t>1.13.v</t>
  </si>
  <si>
    <t>1.13.w</t>
  </si>
  <si>
    <t>1.13.x</t>
  </si>
  <si>
    <t>1.13.y</t>
  </si>
  <si>
    <t>1.13.z</t>
  </si>
  <si>
    <t>1.13.aa</t>
  </si>
  <si>
    <t>1.13.bb</t>
  </si>
  <si>
    <t>Mit einer Akkuladung sind bis zu _______ Aufnahmen möglich.</t>
  </si>
  <si>
    <t>Mit einer Akkuladung sind bis zu _______ km an Fahrleistung möglich.</t>
  </si>
  <si>
    <t>[km]</t>
  </si>
  <si>
    <t>erreichte
Punktzahl</t>
  </si>
  <si>
    <t>≥ 39 kW = 10 Punkte</t>
  </si>
  <si>
    <t>&gt;1000 = 10 Punkte</t>
  </si>
  <si>
    <t>&gt;= 40 = 10 Punkte</t>
  </si>
  <si>
    <t>≥150 = 5 Punkte</t>
  </si>
  <si>
    <t>--&gt; 250 Arbeitstage p.a.
--&gt; pro Arbeitstag 12 Std Power on / StdBy 12 Std Power off
--&gt; 115 Tage Power off (System am Strom angeschlossen aber ausgeschalten)</t>
  </si>
  <si>
    <t>Informationstechnologie</t>
  </si>
  <si>
    <t>2.1.c</t>
  </si>
  <si>
    <t>2.1.d</t>
  </si>
  <si>
    <t>3.3.e</t>
  </si>
  <si>
    <t>3.3.f</t>
  </si>
  <si>
    <t>3.3.g</t>
  </si>
  <si>
    <t>3.3.h</t>
  </si>
  <si>
    <t>3.3.i</t>
  </si>
  <si>
    <t>Text [Angabe]</t>
  </si>
  <si>
    <t>Summe Punkte (ungewichtet):</t>
  </si>
  <si>
    <t>Bieterangabe</t>
  </si>
  <si>
    <t>Analog Ziffer 0.14 gilt für die Leistungserbringung:
- Grundsätzlich in den Phasen: Abbau bestehende Anlage, etwaige Bauphase durch das ukb (nicht Teil der Ausschreibung), Lieferung, Aufbau, Instandsetzung, Abnahme, Einweisung
- Vor Lieferung und Aufbau sind durch den Auftraggeber ggf. bauliche Veränderungen entsprechend der Anforderungen der neuen Systeme des Auftragnehmers vorzunehmen. Dies ist im Aufstellplan mit zumindest 2 Wochen zu berücksichtigen.
- Erster Austausch Bucky 2 in der Radiologie des ukb
- Zweiter Austausch Bucky 1 in der Radiologie des ukb
- Dritter Austausch Bucky 3 in der Rettungsstelle des ukb
- Es müssen stets zwei funktionsfähige Bucky-Arbeitsplätze zur Verfügung stehen.</t>
  </si>
  <si>
    <t>Eine bemaßte technische Skizze des angebotenen Systems, die dem Auftraggeber die Einschätzung des Platzbedarfs vollumfänglich ermöglicht, ist elektronisch als .pdf mit dem Angebot abzugeben.
Bei der Ausarbeitung der technischen Skizze und der Einschätzung des Platzbedarfs ist eine zukünftige potentielle Erweiterung durch eine Lagerungshilfe (wie z.B. Febromed get up® -Röntgen/Bucky) mitzudenken. Der Platz für eine mögliche Lagerungshilfe ist in der Skizze kenntlich zu machen.</t>
  </si>
  <si>
    <t>Einsatz von zertifizierten Rasterverfahren, die für den Einsatz von mobilen Detektoren geeignet sind und eine adäquate Bildqualität unter Beachtung der Dosis bei freien und nicht standardisierten Aufnahmen gewährleistet.</t>
  </si>
  <si>
    <r>
      <rPr>
        <u/>
        <sz val="11"/>
        <rFont val="Arial"/>
        <family val="2"/>
      </rPr>
      <t>Je ein</t>
    </r>
    <r>
      <rPr>
        <sz val="11"/>
        <rFont val="Arial"/>
        <family val="2"/>
      </rPr>
      <t xml:space="preserve"> mobiler Flachdetektor pro Röntgensystem mit einer effektiv nutzbaren Detektorfläche von mind. 35 x 42 cm zur Nutzung für freie Aufnahmen (z.B. Bett) mit mind. einer Grauwertauflösung von 16bit und einer Pixelgröße von ≤99µm.
</t>
    </r>
    <r>
      <rPr>
        <i/>
        <sz val="11"/>
        <rFont val="Arial"/>
        <family val="2"/>
      </rPr>
      <t>(Ziffer 1.5 dieses Leistungsverzeichnis findet Anwendung).</t>
    </r>
  </si>
  <si>
    <t>3.14.i</t>
  </si>
  <si>
    <t>Insbesondere bei kleinformatigen Untersuchungen</t>
  </si>
  <si>
    <t>Kompaktes, leicht fahrbares Gerät mit Kollisionsschutz. Konvertergenerator, ausgelegt für eine Aufnahmespannung von 40 kV bis mindestens 130 kV und einer kürzesten Schaltzeit von 1 ms. Generatorleistung mind. 32 kW (IEC/DIN). Gewünscht ist ein System mit leistungsstarker Akkukapazität.</t>
  </si>
  <si>
    <t>Je ein Aufsteckraster im Hoch- und Querformat ist zum mobilen Detektor mitzuliefern (bei Einsatz eines virtuellen Rasters kann dies entfallen).</t>
  </si>
  <si>
    <t>Größter Wert aller Angebote = 10 Punkte</t>
  </si>
  <si>
    <t>Feinpositionierung des Systems über Bedienelemte direkt am Strahler</t>
  </si>
  <si>
    <t>Automatisch motorischer Kollisionsschutz für Fahrbetrieb</t>
  </si>
  <si>
    <t>≥ 100 = 10 Punkt</t>
  </si>
  <si>
    <t>Ja = 1 Punkte</t>
  </si>
  <si>
    <t>Bedienkonsole - Übersichtlichkeit:
Logische Anordnung der Organprogramme, Dosisflächenprodukt und Fehlermeldungen auf dem Monitor. + Aufnahmeparamter, Exposureindex und abweichungsindex, Detektor</t>
  </si>
  <si>
    <t>Bedienkonsole - Anmeldung:
Anzahl der Klicks und Zeitdauer von der Eingabe eines Notfallpatienten bis zur vollständigen Schussbereitschaft des Generators.</t>
  </si>
  <si>
    <t>Röntgentisch - Verarbeitung:
Qualität der Oberflächen in Bezug auf verschlossene Nähte/ Spaltenfreiheit, scharfe Kanten, (gerundete) Ecken bzw. generellem Stoßschutz für Patient und Personal</t>
  </si>
  <si>
    <t>Strahlerkopf - Visualisierung und Haptik:
Helligkeit, Kontrast, Blickwinkelstabilität- und Ausrichtung des Displays am Strahlerkopf</t>
  </si>
  <si>
    <t>Sicherheit - Kollisionsschutz:
Zeitaufwand und Anzahl der einzelnen Bedienschritte an der Konsole, um das System nach einer Kollisionsmeldung/ Kollisionswarnung/ Kollisionsabschaltung wieder fahrbereit zu machen.</t>
  </si>
  <si>
    <t>Bedienkonsole - Patientenmanagement:
Neuanlage, Korrektur von Patientendaten, Umhängen (wie oben beschrieben), Änderung des Verarbeitungsprotokolls, Bildverarbeitungsprotokoll, Bildnachverarbeitung</t>
  </si>
  <si>
    <t>Deckenstativ - Ergonomie und Mechanik:
Kraftaufwand, Reibung bzw. Leichtgängigkeit bei der einhändigen manuellen Positionierung und Arretierung in der horizontalen und vertikalen Achse.</t>
  </si>
  <si>
    <t>Strahlerkopf - Ergonomie und Mechanik:
Leichtigkeit des Filterwechsels</t>
  </si>
  <si>
    <t>Strahlerkopf - Visualisierung und Haptik:
Parameteranzeige - Übersichtlichkeit und Ablesbarkeit der eingeblendeten Parameter, Intuitivität der Bedienfelder</t>
  </si>
  <si>
    <t>Kalibration - Zeitintervalle:
Länge der Zeitintervalle bei Kalibration des Gesamtsystems.</t>
  </si>
  <si>
    <t>Ergonomie, Mobilität, Fahrverhalten</t>
  </si>
  <si>
    <t>Gewicht und Balance:
Kraftaufwand bei Steigungen und/oder Schwellen</t>
  </si>
  <si>
    <t>Bremsmechanismus:
Leichtigkeit der manuellen Bremsbetägung und Leichtgängigkeit des automatischen Bremsmechanismusses</t>
  </si>
  <si>
    <t>Positionierung &amp; mechanische Handhabung des Strahlerkopfes</t>
  </si>
  <si>
    <t>Strahlerkopf - Beweglichkeit:
Effektiver Dreh- und Kippwinkel des Strahlerkopfes</t>
  </si>
  <si>
    <t>Strahlerkopf - Teleskoparm:
Höhe, Weite und Schwenkradius des Teleskoparms, Kraftaufwand bei Ausrichtung</t>
  </si>
  <si>
    <t>Strahlerkopf - Arrertierung:
Festigkeit der Positierung und Ausrichtung des Strahlerkopfes nach Ausrichtung ohne nachträgliche Abweichung, Qualität der Halterungsgelenke</t>
  </si>
  <si>
    <t>Sichtfeld:
Effektives Sichtfeld des Nutzers beim Fahren bzw. Verfahren in Fahrtrichtung, sowie links und rechts</t>
  </si>
  <si>
    <t>Detektor-Handling</t>
  </si>
  <si>
    <t>Kabelmanagement &amp; Hygiene</t>
  </si>
  <si>
    <t>Kabelmanagement:
Stolperfreie und nicht einschränkende Kabelführung im Betrieb</t>
  </si>
  <si>
    <t>Hygiene - Kabelmanagement:
Leichtigkeit der Desinfektion der Kabelführungen im Rahmen der Krankenhaushygiene</t>
  </si>
  <si>
    <t>Hygiene - Aufbewahrung:
Leichtigkeit der Desinfektion von etwaigen Aufbewahrung, Ablage und Lagerungsmöglichkeiten am Gerät im Rahmen der Krankenhaushygiene.</t>
  </si>
  <si>
    <t>Bedienkonsole - Abmeldung und Neuanmeldung:
Einfache Abmeldung und schnelle Neuanmeldung ohne komplettes Herunterfahren/Abschalten des Geräts</t>
  </si>
  <si>
    <t>Hardware &amp; Sicherheit</t>
  </si>
  <si>
    <t>Fahreigenschaften: Leichtgängigkeit und Wendigkeit beim Fahren,  Kurvenverhalten bzw. Manövrierbarkeit um Ecken herum</t>
  </si>
  <si>
    <t xml:space="preserve">Gesamteindruck - Optisch:
Anschaulichkeit des Gesamtsystems in Bezug auf Farbgebung und Ästhetik </t>
  </si>
  <si>
    <t>Testungskriterium</t>
  </si>
  <si>
    <t>Röntgenaufnahmegerät (ortsfest)</t>
  </si>
  <si>
    <t>Röntgenaufnahmegerät (fahrbar)</t>
  </si>
  <si>
    <r>
      <t xml:space="preserve">Mobiler Detektor
</t>
    </r>
    <r>
      <rPr>
        <sz val="11"/>
        <rFont val="Arial"/>
        <family val="2"/>
      </rPr>
      <t xml:space="preserve">mind. 35x42 cm
</t>
    </r>
    <r>
      <rPr>
        <i/>
        <sz val="11"/>
        <rFont val="Arial"/>
        <family val="2"/>
      </rPr>
      <t>Siehe Mindestanforderungen Ziffer 1.5. (ortsfest) / Ziffer 1.9. (fahrbar)</t>
    </r>
  </si>
  <si>
    <r>
      <t xml:space="preserve">Mobiler Detektor
</t>
    </r>
    <r>
      <rPr>
        <sz val="11"/>
        <rFont val="Arial"/>
        <family val="2"/>
      </rPr>
      <t xml:space="preserve">mind. 42x42 cm
</t>
    </r>
    <r>
      <rPr>
        <i/>
        <sz val="11"/>
        <rFont val="Arial"/>
        <family val="2"/>
      </rPr>
      <t>Siehe Mindestanforderungen Ziffer 1.5. (ortsfest) / Ziffer 1.9. (fahrbar)</t>
    </r>
  </si>
  <si>
    <t>Sicherheit - Sperre:
Effizienz des automatischen Safe-Modus bzw. Timeout-Sperre</t>
  </si>
  <si>
    <t>Gesamteindruck - Robust:
Robuste Verarbeitung aller Systemkomponenten welche eine lange Lebensdauer erwarten lässt, das System verfügt über keine fragilen Verarbeitungsstellen.</t>
  </si>
  <si>
    <t>Bedienkonsole und Software</t>
  </si>
  <si>
    <t>Detektor - Aufbewahrung:
Qualität der Aufbewahrungsmöglichkeit des Detektors, Leichtgängigkeit der Handhabung bei Einlage und Herausnahme aus der Aufbewahrungsmöglichkeit</t>
  </si>
  <si>
    <t>Detektor - Ergonomie und Mechanik:
Praktikabilität, Sicherheit in Bezug auf  Einlage und Herausnahme sowie Zeitaufwand bei der Ladung in der On-Board-Ladestation</t>
  </si>
  <si>
    <t>Neugeräte (Lieferung)</t>
  </si>
  <si>
    <t>Altgeräte (Mitnahme)</t>
  </si>
  <si>
    <t>Preisabfrage: Vollwartung</t>
  </si>
  <si>
    <t>Zwischensumme in EUR (netto) "Vollwartung fahrbar":</t>
  </si>
  <si>
    <t>Zwischensumme in EUR (netto) "Vollwartung Bucky 3":</t>
  </si>
  <si>
    <t>Zwischensumme in EUR (netto) "Vollwartung Bucky 2":</t>
  </si>
  <si>
    <t>Zwischensumme in EUR (netto) "Vollwartung Bucky 1":</t>
  </si>
  <si>
    <t>Zwischensumme in EUR (netto) "Altgeräte"</t>
  </si>
  <si>
    <t>Zwischensummein EUR (netto) "Neugeräte"</t>
  </si>
  <si>
    <r>
      <t xml:space="preserve">Gesamtpreis in EUR (netto) </t>
    </r>
    <r>
      <rPr>
        <b/>
        <u/>
        <sz val="11"/>
        <color theme="1"/>
        <rFont val="Arial"/>
        <family val="2"/>
      </rPr>
      <t>ohne</t>
    </r>
    <r>
      <rPr>
        <b/>
        <sz val="11"/>
        <color theme="1"/>
        <rFont val="Arial"/>
        <family val="2"/>
      </rPr>
      <t xml:space="preserve"> Wartungsleistungen:</t>
    </r>
  </si>
  <si>
    <r>
      <t xml:space="preserve">Gesamtpreis in EUR (brutto) </t>
    </r>
    <r>
      <rPr>
        <b/>
        <u/>
        <sz val="11"/>
        <color theme="1"/>
        <rFont val="Arial"/>
        <family val="2"/>
      </rPr>
      <t>ohne</t>
    </r>
    <r>
      <rPr>
        <b/>
        <sz val="11"/>
        <color theme="1"/>
        <rFont val="Arial"/>
        <family val="2"/>
      </rPr>
      <t xml:space="preserve"> Wartungsleistungen:</t>
    </r>
  </si>
  <si>
    <r>
      <rPr>
        <b/>
        <sz val="11"/>
        <rFont val="Arial"/>
        <family val="2"/>
      </rPr>
      <t>Mobiles Röntgenaufnahmegerät (fahrbar)</t>
    </r>
    <r>
      <rPr>
        <sz val="11"/>
        <rFont val="Arial"/>
        <family val="2"/>
      </rPr>
      <t xml:space="preserve">
Abkauf der Altgeräte gemäß Kaufvertrag
</t>
    </r>
    <r>
      <rPr>
        <i/>
        <sz val="11"/>
        <color rgb="FFC00000"/>
        <rFont val="Arial"/>
        <family val="2"/>
      </rPr>
      <t>negative Preisangabe möglich für Abkauf Altgerät</t>
    </r>
  </si>
  <si>
    <r>
      <rPr>
        <b/>
        <sz val="11"/>
        <rFont val="Arial"/>
        <family val="2"/>
      </rPr>
      <t>Bucky 3</t>
    </r>
    <r>
      <rPr>
        <sz val="11"/>
        <rFont val="Arial"/>
        <family val="2"/>
      </rPr>
      <t xml:space="preserve">
Demontage und Abkauf des Altgerätes gemäß Kaufvertrag
</t>
    </r>
    <r>
      <rPr>
        <i/>
        <sz val="11"/>
        <color rgb="FFC00000"/>
        <rFont val="Arial"/>
        <family val="2"/>
      </rPr>
      <t>negative Preisangabe möglich für Abkauf Altgerät</t>
    </r>
  </si>
  <si>
    <r>
      <rPr>
        <b/>
        <sz val="11"/>
        <rFont val="Arial"/>
        <family val="2"/>
      </rPr>
      <t>Bucky 2</t>
    </r>
    <r>
      <rPr>
        <sz val="11"/>
        <rFont val="Arial"/>
        <family val="2"/>
      </rPr>
      <t xml:space="preserve">
Demontage und Abkauf des Altgerätes gemäß Kaufvertrag
</t>
    </r>
    <r>
      <rPr>
        <i/>
        <sz val="11"/>
        <color rgb="FFC00000"/>
        <rFont val="Arial"/>
        <family val="2"/>
      </rPr>
      <t>negative Preisangabe möglich für Abkauf Altgerät</t>
    </r>
  </si>
  <si>
    <r>
      <rPr>
        <b/>
        <sz val="11"/>
        <rFont val="Arial"/>
        <family val="2"/>
      </rPr>
      <t>Bucky 1</t>
    </r>
    <r>
      <rPr>
        <sz val="11"/>
        <rFont val="Arial"/>
        <family val="2"/>
      </rPr>
      <t xml:space="preserve">
Demontage und Abkauf des Altgerätes gemäß Kaufvertrag
</t>
    </r>
    <r>
      <rPr>
        <i/>
        <sz val="11"/>
        <color rgb="FFC00000"/>
        <rFont val="Arial"/>
        <family val="2"/>
      </rPr>
      <t>negative Preisangabe möglich für Abkauf Altgerät</t>
    </r>
  </si>
  <si>
    <r>
      <rPr>
        <b/>
        <sz val="11"/>
        <rFont val="Arial"/>
        <family val="2"/>
      </rPr>
      <t>Mobile Detektoren "SkyPlate"</t>
    </r>
    <r>
      <rPr>
        <sz val="11"/>
        <rFont val="Arial"/>
        <family val="2"/>
      </rPr>
      <t xml:space="preserve">
Abkauf der Altgeräte gemäß Kaufvertrag
</t>
    </r>
    <r>
      <rPr>
        <i/>
        <sz val="11"/>
        <color rgb="FFC00000"/>
        <rFont val="Arial"/>
        <family val="2"/>
      </rPr>
      <t>negative Preisangabe möglich für Abkauf Altgerät</t>
    </r>
  </si>
  <si>
    <t>3.5.e</t>
  </si>
  <si>
    <t>Die Röntgenröhre hält einer Aufnahmenzahl von ca. 40.000 Schüssen pro Jahr, mit einem Schwerpunkt auf Aufnahmen des Körperstamms, stand. Im Rahmen der absoluten Stoßzeiten hält die Röntgenröhre einer Belastung von 11 Schüssen innerhalb einer Stunde stand (Bemessungsgrundlage Bucky 3 RST).</t>
  </si>
  <si>
    <t>Wartung</t>
  </si>
  <si>
    <t xml:space="preserve">Wartung </t>
  </si>
  <si>
    <t>Max. Summe Punkte (ungewichtet):</t>
  </si>
  <si>
    <t>1.2.n</t>
  </si>
  <si>
    <t>Angabe Strahlungserzeugung</t>
  </si>
  <si>
    <r>
      <rPr>
        <b/>
        <sz val="11"/>
        <rFont val="Arial"/>
        <family val="2"/>
      </rPr>
      <t>Preisblatt</t>
    </r>
    <r>
      <rPr>
        <i/>
        <sz val="11"/>
        <rFont val="Arial"/>
        <family val="2"/>
      </rPr>
      <t xml:space="preserve">
Vollständig durch den Bieter auszufüllen und einzureichen.</t>
    </r>
  </si>
  <si>
    <t>= Angaben durch den Bieter erforderlich</t>
  </si>
  <si>
    <r>
      <rPr>
        <b/>
        <sz val="11"/>
        <rFont val="Arial"/>
        <family val="2"/>
      </rPr>
      <t>Bewertungsbogen: Wertende Testung</t>
    </r>
    <r>
      <rPr>
        <i/>
        <sz val="11"/>
        <rFont val="Arial"/>
        <family val="2"/>
      </rPr>
      <t xml:space="preserve">
Die in der Tabelle aufgeführten Merkmale werden im Rahmen der Testung (</t>
    </r>
    <r>
      <rPr>
        <i/>
        <u/>
        <sz val="11"/>
        <rFont val="Arial"/>
        <family val="2"/>
      </rPr>
      <t>wertende Testung</t>
    </r>
    <r>
      <rPr>
        <i/>
        <sz val="11"/>
        <rFont val="Arial"/>
        <family val="2"/>
      </rPr>
      <t>) an der ortsfesten und fahrbaren Röntgenanlage durch die Wertungskommission der Auftraggeberin getestet. Nähere Informationen zur Wertung sind in 03_Wertungsgrundlagen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</si>
</sst>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quot;€&quot;"/>
    <numFmt numFmtId="165" formatCode="0.0"/>
    <numFmt numFmtId="166" formatCode="0.000"/>
  </numFmts>
  <fonts count="37" x14ac:knownFonts="1">
    <font>
      <sz val="10"/>
      <name val="Arial"/>
    </font>
    <font>
      <sz val="11"/>
      <color theme="1"/>
      <name val="Calibri"/>
      <family val="2"/>
      <scheme val="minor"/>
    </font>
    <font>
      <sz val="11"/>
      <color theme="1"/>
      <name val="Calibri"/>
      <family val="2"/>
      <scheme val="minor"/>
    </font>
    <font>
      <sz val="10"/>
      <name val="Arial"/>
      <family val="2"/>
    </font>
    <font>
      <u/>
      <sz val="10"/>
      <color theme="10"/>
      <name val="Arial"/>
      <family val="2"/>
    </font>
    <font>
      <u/>
      <sz val="10"/>
      <color theme="11"/>
      <name val="Arial"/>
      <family val="2"/>
    </font>
    <font>
      <b/>
      <sz val="10"/>
      <name val="Arial"/>
      <family val="2"/>
    </font>
    <font>
      <sz val="11"/>
      <name val="Arial"/>
      <family val="2"/>
    </font>
    <font>
      <b/>
      <sz val="11"/>
      <name val="Arial"/>
      <family val="2"/>
    </font>
    <font>
      <sz val="10"/>
      <color rgb="FF000000"/>
      <name val="Arial"/>
      <family val="2"/>
    </font>
    <font>
      <b/>
      <sz val="9"/>
      <name val="Arial"/>
      <family val="2"/>
    </font>
    <font>
      <sz val="10"/>
      <color rgb="FF000000"/>
      <name val="Times New Roman"/>
      <family val="1"/>
    </font>
    <font>
      <b/>
      <sz val="16"/>
      <color theme="0"/>
      <name val="Arial"/>
      <family val="2"/>
    </font>
    <font>
      <sz val="16"/>
      <color theme="0"/>
      <name val="Arial"/>
      <family val="2"/>
    </font>
    <font>
      <sz val="11"/>
      <color rgb="FF000000"/>
      <name val="Arial"/>
      <family val="2"/>
    </font>
    <font>
      <b/>
      <u/>
      <sz val="11"/>
      <name val="Arial"/>
      <family val="2"/>
    </font>
    <font>
      <b/>
      <sz val="11"/>
      <color theme="0"/>
      <name val="Arial"/>
      <family val="2"/>
    </font>
    <font>
      <sz val="11"/>
      <color theme="1"/>
      <name val="Arial"/>
      <family val="2"/>
    </font>
    <font>
      <b/>
      <sz val="11"/>
      <color rgb="FF000000"/>
      <name val="Arial"/>
      <family val="2"/>
    </font>
    <font>
      <b/>
      <sz val="11"/>
      <color theme="1"/>
      <name val="Arial"/>
      <family val="2"/>
    </font>
    <font>
      <b/>
      <sz val="14"/>
      <color theme="0"/>
      <name val="Arial"/>
      <family val="2"/>
    </font>
    <font>
      <u/>
      <sz val="11"/>
      <name val="Arial"/>
      <family val="2"/>
    </font>
    <font>
      <sz val="11"/>
      <name val="Calibri"/>
      <family val="2"/>
    </font>
    <font>
      <sz val="11"/>
      <color rgb="FFFF0000"/>
      <name val="Arial"/>
      <family val="2"/>
    </font>
    <font>
      <sz val="10"/>
      <color rgb="FFFF0000"/>
      <name val="Arial"/>
      <family val="2"/>
    </font>
    <font>
      <sz val="10"/>
      <color rgb="FF00B050"/>
      <name val="Arial"/>
      <family val="2"/>
    </font>
    <font>
      <sz val="8"/>
      <name val="Arial"/>
      <family val="2"/>
    </font>
    <font>
      <b/>
      <sz val="10"/>
      <color rgb="FF000000"/>
      <name val="Arial"/>
      <family val="2"/>
    </font>
    <font>
      <i/>
      <sz val="11"/>
      <name val="Arial"/>
      <family val="2"/>
    </font>
    <font>
      <vertAlign val="superscript"/>
      <sz val="11"/>
      <name val="Arial"/>
      <family val="2"/>
    </font>
    <font>
      <b/>
      <sz val="10"/>
      <color rgb="FF00B050"/>
      <name val="Arial"/>
      <family val="2"/>
    </font>
    <font>
      <sz val="10"/>
      <color rgb="FF000000"/>
      <name val="Times New Roman"/>
      <family val="1"/>
    </font>
    <font>
      <b/>
      <u/>
      <sz val="11"/>
      <color theme="0"/>
      <name val="Arial"/>
      <family val="2"/>
    </font>
    <font>
      <b/>
      <u/>
      <sz val="11"/>
      <color theme="1"/>
      <name val="Arial"/>
      <family val="2"/>
    </font>
    <font>
      <i/>
      <sz val="9"/>
      <name val="Arial"/>
      <family val="2"/>
    </font>
    <font>
      <i/>
      <u/>
      <sz val="11"/>
      <name val="Arial"/>
      <family val="2"/>
    </font>
    <font>
      <i/>
      <sz val="11"/>
      <color rgb="FFC00000"/>
      <name val="Arial"/>
      <family val="2"/>
    </font>
  </fonts>
  <fills count="14">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0070C0"/>
        <bgColor indexed="64"/>
      </patternFill>
    </fill>
    <fill>
      <patternFill patternType="solid">
        <fgColor theme="3" tint="0.59999389629810485"/>
        <bgColor indexed="64"/>
      </patternFill>
    </fill>
    <fill>
      <patternFill patternType="solid">
        <fgColor rgb="FFBEBEBE"/>
      </patternFill>
    </fill>
    <fill>
      <patternFill patternType="solid">
        <fgColor theme="4" tint="0.79998168889431442"/>
        <bgColor indexed="64"/>
      </patternFill>
    </fill>
    <fill>
      <patternFill patternType="solid">
        <fgColor theme="0" tint="-0.249977111117893"/>
        <bgColor indexed="64"/>
      </patternFill>
    </fill>
    <fill>
      <patternFill patternType="lightUp">
        <fgColor theme="0" tint="-0.34998626667073579"/>
        <bgColor indexed="65"/>
      </patternFill>
    </fill>
    <fill>
      <patternFill patternType="solid">
        <fgColor theme="0" tint="-0.14999847407452621"/>
        <bgColor indexed="64"/>
      </patternFill>
    </fill>
    <fill>
      <patternFill patternType="solid">
        <fgColor theme="7" tint="0.39997558519241921"/>
        <bgColor indexed="64"/>
      </patternFill>
    </fill>
    <fill>
      <patternFill patternType="solid">
        <fgColor rgb="FF004994"/>
        <bgColor indexed="64"/>
      </patternFill>
    </fill>
    <fill>
      <patternFill patternType="lightUp">
        <fgColor theme="0" tint="-0.14996795556505021"/>
        <bgColor theme="0" tint="-0.14999847407452621"/>
      </patternFill>
    </fill>
  </fills>
  <borders count="4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rgb="FF000000"/>
      </left>
      <right/>
      <top style="thin">
        <color rgb="FF000000"/>
      </top>
      <bottom style="thin">
        <color rgb="FF000000"/>
      </bottom>
      <diagonal/>
    </border>
    <border>
      <left style="thin">
        <color rgb="FF000000"/>
      </left>
      <right/>
      <top/>
      <bottom/>
      <diagonal/>
    </border>
    <border>
      <left style="medium">
        <color indexed="64"/>
      </left>
      <right style="thin">
        <color rgb="FF000000"/>
      </right>
      <top/>
      <bottom style="thin">
        <color rgb="FF000000"/>
      </bottom>
      <diagonal/>
    </border>
    <border>
      <left/>
      <right style="medium">
        <color indexed="64"/>
      </right>
      <top style="thin">
        <color rgb="FF000000"/>
      </top>
      <bottom style="thin">
        <color rgb="FF0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rgb="FF000000"/>
      </top>
      <bottom style="thin">
        <color rgb="FF000000"/>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top/>
      <bottom/>
      <diagonal/>
    </border>
    <border>
      <left style="thin">
        <color indexed="64"/>
      </left>
      <right/>
      <top style="thin">
        <color indexed="64"/>
      </top>
      <bottom/>
      <diagonal/>
    </border>
    <border>
      <left/>
      <right style="thin">
        <color auto="1"/>
      </right>
      <top style="thin">
        <color theme="0" tint="-0.499984740745262"/>
      </top>
      <bottom style="thin">
        <color theme="0" tint="-0.499984740745262"/>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theme="0" tint="-0.499984740745262"/>
      </left>
      <right style="thin">
        <color theme="0" tint="-0.499984740745262"/>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theme="0" tint="-0.499984740745262"/>
      </right>
      <top/>
      <bottom/>
      <diagonal/>
    </border>
    <border>
      <left/>
      <right/>
      <top/>
      <bottom style="thin">
        <color indexed="64"/>
      </bottom>
      <diagonal/>
    </border>
    <border>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auto="1"/>
      </top>
      <bottom style="thin">
        <color rgb="FF000000"/>
      </bottom>
      <diagonal/>
    </border>
    <border>
      <left/>
      <right style="thin">
        <color indexed="64"/>
      </right>
      <top style="thin">
        <color auto="1"/>
      </top>
      <bottom style="thin">
        <color rgb="FF000000"/>
      </bottom>
      <diagonal/>
    </border>
  </borders>
  <cellStyleXfs count="18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1" fillId="0" borderId="0"/>
    <xf numFmtId="0" fontId="2" fillId="0" borderId="0"/>
    <xf numFmtId="0" fontId="31" fillId="0" borderId="0"/>
    <xf numFmtId="0" fontId="1" fillId="0" borderId="0"/>
  </cellStyleXfs>
  <cellXfs count="307">
    <xf numFmtId="0" fontId="0" fillId="0" borderId="0" xfId="0"/>
    <xf numFmtId="0" fontId="9" fillId="0" borderId="0" xfId="180" applyFont="1" applyAlignment="1">
      <alignment horizontal="left" vertical="top"/>
    </xf>
    <xf numFmtId="0" fontId="9" fillId="0" borderId="0" xfId="180" applyFont="1" applyAlignment="1">
      <alignment horizontal="center" vertical="center"/>
    </xf>
    <xf numFmtId="49" fontId="7" fillId="5" borderId="1" xfId="180" applyNumberFormat="1" applyFont="1" applyFill="1" applyBorder="1" applyAlignment="1" applyProtection="1">
      <alignment horizontal="center" vertical="center" wrapText="1"/>
      <protection locked="0"/>
    </xf>
    <xf numFmtId="0" fontId="9" fillId="0" borderId="0" xfId="180" applyFont="1" applyAlignment="1">
      <alignment horizontal="left" vertical="top" wrapText="1"/>
    </xf>
    <xf numFmtId="49" fontId="9" fillId="0" borderId="0" xfId="180" applyNumberFormat="1" applyFont="1" applyAlignment="1">
      <alignment horizontal="center" vertical="center"/>
    </xf>
    <xf numFmtId="0" fontId="9" fillId="0" borderId="0" xfId="180" applyFont="1" applyAlignment="1">
      <alignment horizontal="left" vertical="top" indent="1"/>
    </xf>
    <xf numFmtId="0" fontId="8" fillId="6" borderId="12" xfId="180" applyFont="1" applyFill="1" applyBorder="1" applyAlignment="1">
      <alignment horizontal="center" vertical="center" wrapText="1"/>
    </xf>
    <xf numFmtId="1" fontId="18" fillId="3" borderId="12" xfId="180" quotePrefix="1" applyNumberFormat="1" applyFont="1" applyFill="1" applyBorder="1" applyAlignment="1">
      <alignment horizontal="left" vertical="center" indent="1" shrinkToFit="1"/>
    </xf>
    <xf numFmtId="0" fontId="8" fillId="3" borderId="0" xfId="180" applyFont="1" applyFill="1" applyAlignment="1">
      <alignment horizontal="left" vertical="top" wrapText="1" indent="1"/>
    </xf>
    <xf numFmtId="0" fontId="14" fillId="0" borderId="0" xfId="180" applyFont="1" applyAlignment="1">
      <alignment horizontal="center" vertical="center"/>
    </xf>
    <xf numFmtId="0" fontId="8" fillId="3" borderId="0" xfId="180" applyFont="1" applyFill="1" applyAlignment="1">
      <alignment horizontal="left" vertical="top" wrapText="1"/>
    </xf>
    <xf numFmtId="1" fontId="14" fillId="3" borderId="0" xfId="180" applyNumberFormat="1" applyFont="1" applyFill="1" applyAlignment="1">
      <alignment horizontal="left" vertical="center" indent="1" shrinkToFit="1"/>
    </xf>
    <xf numFmtId="0" fontId="28" fillId="3" borderId="0" xfId="180" applyFont="1" applyFill="1" applyAlignment="1">
      <alignment horizontal="center" vertical="top" wrapText="1"/>
    </xf>
    <xf numFmtId="16" fontId="16" fillId="4" borderId="12" xfId="180" quotePrefix="1" applyNumberFormat="1" applyFont="1" applyFill="1" applyBorder="1" applyAlignment="1">
      <alignment horizontal="left" vertical="center" wrapText="1" indent="1"/>
    </xf>
    <xf numFmtId="0" fontId="8" fillId="3" borderId="0" xfId="180" applyFont="1" applyFill="1" applyAlignment="1">
      <alignment horizontal="left" vertical="top"/>
    </xf>
    <xf numFmtId="49" fontId="7" fillId="5" borderId="1" xfId="180" applyNumberFormat="1" applyFont="1" applyFill="1" applyBorder="1" applyAlignment="1" applyProtection="1">
      <alignment horizontal="left" vertical="center" wrapText="1"/>
      <protection locked="0"/>
    </xf>
    <xf numFmtId="49" fontId="7" fillId="5" borderId="33" xfId="180" applyNumberFormat="1" applyFont="1" applyFill="1" applyBorder="1" applyAlignment="1" applyProtection="1">
      <alignment horizontal="left" vertical="center" wrapText="1"/>
      <protection locked="0"/>
    </xf>
    <xf numFmtId="164" fontId="7" fillId="5" borderId="23" xfId="180" applyNumberFormat="1" applyFont="1" applyFill="1" applyBorder="1" applyAlignment="1" applyProtection="1">
      <alignment horizontal="center" vertical="center" wrapText="1"/>
      <protection locked="0"/>
    </xf>
    <xf numFmtId="49" fontId="7" fillId="5" borderId="34" xfId="180" applyNumberFormat="1" applyFont="1" applyFill="1" applyBorder="1" applyAlignment="1" applyProtection="1">
      <alignment horizontal="center" vertical="center" wrapText="1"/>
      <protection locked="0"/>
    </xf>
    <xf numFmtId="49" fontId="7" fillId="5" borderId="34" xfId="180" applyNumberFormat="1" applyFont="1" applyFill="1" applyBorder="1" applyAlignment="1" applyProtection="1">
      <alignment horizontal="left" vertical="center" wrapText="1"/>
      <protection locked="0"/>
    </xf>
    <xf numFmtId="49" fontId="7" fillId="5" borderId="35" xfId="180" applyNumberFormat="1" applyFont="1" applyFill="1" applyBorder="1" applyAlignment="1" applyProtection="1">
      <alignment horizontal="left" vertical="center" wrapText="1"/>
      <protection locked="0"/>
    </xf>
    <xf numFmtId="49" fontId="7" fillId="5" borderId="24" xfId="180" applyNumberFormat="1" applyFont="1" applyFill="1" applyBorder="1" applyAlignment="1" applyProtection="1">
      <alignment horizontal="left" vertical="center" wrapText="1"/>
      <protection locked="0"/>
    </xf>
    <xf numFmtId="49" fontId="7" fillId="5" borderId="28" xfId="180" applyNumberFormat="1" applyFont="1" applyFill="1" applyBorder="1" applyAlignment="1" applyProtection="1">
      <alignment horizontal="left" vertical="center" wrapText="1"/>
      <protection locked="0"/>
    </xf>
    <xf numFmtId="164" fontId="7" fillId="5" borderId="34" xfId="180" applyNumberFormat="1" applyFont="1" applyFill="1" applyBorder="1" applyAlignment="1" applyProtection="1">
      <alignment horizontal="center" vertical="center" wrapText="1"/>
      <protection locked="0"/>
    </xf>
    <xf numFmtId="164" fontId="7" fillId="5" borderId="33" xfId="180" applyNumberFormat="1" applyFont="1" applyFill="1" applyBorder="1" applyAlignment="1" applyProtection="1">
      <alignment horizontal="center" vertical="center" wrapText="1"/>
      <protection locked="0"/>
    </xf>
    <xf numFmtId="49" fontId="7" fillId="5" borderId="23" xfId="180" applyNumberFormat="1" applyFont="1" applyFill="1" applyBorder="1" applyAlignment="1" applyProtection="1">
      <alignment horizontal="center" vertical="center" wrapText="1"/>
      <protection locked="0"/>
    </xf>
    <xf numFmtId="0" fontId="8" fillId="6" borderId="1" xfId="180" applyFont="1" applyFill="1" applyBorder="1" applyAlignment="1">
      <alignment horizontal="center" vertical="center" wrapText="1"/>
    </xf>
    <xf numFmtId="0" fontId="28" fillId="3" borderId="0" xfId="180" applyFont="1" applyFill="1" applyAlignment="1">
      <alignment horizontal="left" vertical="top" indent="1"/>
    </xf>
    <xf numFmtId="0" fontId="28" fillId="3" borderId="0" xfId="180" applyFont="1" applyFill="1" applyAlignment="1">
      <alignment horizontal="left" vertical="top" wrapText="1" indent="1"/>
    </xf>
    <xf numFmtId="0" fontId="8" fillId="2" borderId="1" xfId="180" applyFont="1" applyFill="1" applyBorder="1" applyAlignment="1">
      <alignment horizontal="left" vertical="center" wrapText="1"/>
    </xf>
    <xf numFmtId="0" fontId="8" fillId="6" borderId="12" xfId="180" applyFont="1" applyFill="1" applyBorder="1" applyAlignment="1">
      <alignment vertical="center" wrapText="1"/>
    </xf>
    <xf numFmtId="0" fontId="9" fillId="0" borderId="1" xfId="180" applyFont="1" applyBorder="1" applyAlignment="1">
      <alignment horizontal="left" vertical="top"/>
    </xf>
    <xf numFmtId="0" fontId="9" fillId="0" borderId="1" xfId="180" applyFont="1" applyBorder="1" applyAlignment="1">
      <alignment horizontal="center" vertical="center"/>
    </xf>
    <xf numFmtId="0" fontId="8" fillId="3" borderId="0" xfId="180" applyFont="1" applyFill="1" applyAlignment="1">
      <alignment horizontal="left" vertical="top" wrapText="1" indent="4"/>
    </xf>
    <xf numFmtId="0" fontId="28" fillId="3" borderId="0" xfId="180" applyFont="1" applyFill="1" applyAlignment="1">
      <alignment horizontal="left" vertical="top" indent="5"/>
    </xf>
    <xf numFmtId="0" fontId="7" fillId="0" borderId="46" xfId="180" applyFont="1" applyBorder="1" applyAlignment="1">
      <alignment horizontal="left" vertical="top" wrapText="1"/>
    </xf>
    <xf numFmtId="0" fontId="7" fillId="0" borderId="47" xfId="180" applyFont="1" applyBorder="1" applyAlignment="1">
      <alignment horizontal="left" vertical="top" wrapText="1"/>
    </xf>
    <xf numFmtId="2" fontId="7" fillId="5" borderId="23" xfId="180" applyNumberFormat="1" applyFont="1" applyFill="1" applyBorder="1" applyAlignment="1" applyProtection="1">
      <alignment horizontal="center" vertical="center" wrapText="1"/>
      <protection locked="0"/>
    </xf>
    <xf numFmtId="166" fontId="7" fillId="5" borderId="23" xfId="180" applyNumberFormat="1" applyFont="1" applyFill="1" applyBorder="1" applyAlignment="1" applyProtection="1">
      <alignment horizontal="center" vertical="center" wrapText="1"/>
      <protection locked="0"/>
    </xf>
    <xf numFmtId="165" fontId="7" fillId="5" borderId="23" xfId="180" applyNumberFormat="1" applyFont="1" applyFill="1" applyBorder="1" applyAlignment="1" applyProtection="1">
      <alignment horizontal="center" vertical="center" wrapText="1"/>
      <protection locked="0"/>
    </xf>
    <xf numFmtId="1" fontId="7" fillId="5" borderId="23" xfId="180" applyNumberFormat="1" applyFont="1" applyFill="1" applyBorder="1" applyAlignment="1" applyProtection="1">
      <alignment horizontal="center" vertical="center" wrapText="1"/>
      <protection locked="0"/>
    </xf>
    <xf numFmtId="1" fontId="7" fillId="5" borderId="1" xfId="180" applyNumberFormat="1" applyFont="1" applyFill="1" applyBorder="1" applyAlignment="1" applyProtection="1">
      <alignment horizontal="center" vertical="center" wrapText="1"/>
      <protection locked="0"/>
    </xf>
    <xf numFmtId="0" fontId="7" fillId="5" borderId="23" xfId="0" applyFont="1" applyFill="1" applyBorder="1" applyAlignment="1" applyProtection="1">
      <alignment horizontal="center" vertical="center" wrapText="1"/>
      <protection locked="0"/>
    </xf>
    <xf numFmtId="0" fontId="8" fillId="3" borderId="16" xfId="180" applyFont="1" applyFill="1" applyBorder="1" applyAlignment="1">
      <alignment horizontal="left" vertical="top" wrapText="1" indent="1"/>
    </xf>
    <xf numFmtId="0" fontId="27" fillId="0" borderId="0" xfId="180" applyFont="1" applyAlignment="1">
      <alignment horizontal="left" vertical="top"/>
    </xf>
    <xf numFmtId="0" fontId="8" fillId="3" borderId="17" xfId="180" applyFont="1" applyFill="1" applyBorder="1" applyAlignment="1">
      <alignment horizontal="left" vertical="top" wrapText="1" indent="1"/>
    </xf>
    <xf numFmtId="0" fontId="14" fillId="3" borderId="0" xfId="180" applyFont="1" applyFill="1" applyAlignment="1">
      <alignment vertical="center" wrapText="1"/>
    </xf>
    <xf numFmtId="0" fontId="16" fillId="12" borderId="23" xfId="0" applyFont="1" applyFill="1" applyBorder="1" applyAlignment="1">
      <alignment horizontal="left" vertical="center" wrapText="1" indent="1"/>
    </xf>
    <xf numFmtId="1" fontId="14" fillId="0" borderId="23" xfId="0" quotePrefix="1" applyNumberFormat="1" applyFont="1" applyBorder="1" applyAlignment="1">
      <alignment horizontal="left" vertical="center" indent="1" shrinkToFit="1"/>
    </xf>
    <xf numFmtId="0" fontId="7" fillId="0" borderId="23" xfId="0" applyFont="1" applyBorder="1" applyAlignment="1">
      <alignment horizontal="left" vertical="top" wrapText="1"/>
    </xf>
    <xf numFmtId="1" fontId="7" fillId="0" borderId="23" xfId="0" quotePrefix="1" applyNumberFormat="1" applyFont="1" applyBorder="1" applyAlignment="1">
      <alignment horizontal="left" vertical="center" indent="1" shrinkToFit="1"/>
    </xf>
    <xf numFmtId="0" fontId="8" fillId="3" borderId="18" xfId="180" applyFont="1" applyFill="1" applyBorder="1" applyAlignment="1">
      <alignment horizontal="left" vertical="top" wrapText="1" indent="1"/>
    </xf>
    <xf numFmtId="0" fontId="8" fillId="3" borderId="19" xfId="180" applyFont="1" applyFill="1" applyBorder="1" applyAlignment="1">
      <alignment horizontal="left" vertical="top" wrapText="1"/>
    </xf>
    <xf numFmtId="0" fontId="8" fillId="6" borderId="23" xfId="180" applyFont="1" applyFill="1" applyBorder="1" applyAlignment="1">
      <alignment horizontal="center" vertical="top" wrapText="1"/>
    </xf>
    <xf numFmtId="0" fontId="8" fillId="6" borderId="23" xfId="180" applyFont="1" applyFill="1" applyBorder="1" applyAlignment="1">
      <alignment horizontal="center" vertical="center" wrapText="1"/>
    </xf>
    <xf numFmtId="0" fontId="9" fillId="6" borderId="23" xfId="180" applyFont="1" applyFill="1" applyBorder="1" applyAlignment="1">
      <alignment horizontal="center" vertical="center" wrapText="1"/>
    </xf>
    <xf numFmtId="0" fontId="24" fillId="0" borderId="0" xfId="180" applyFont="1" applyAlignment="1">
      <alignment horizontal="left" vertical="top"/>
    </xf>
    <xf numFmtId="0" fontId="16" fillId="12" borderId="23" xfId="180" applyFont="1" applyFill="1" applyBorder="1" applyAlignment="1">
      <alignment horizontal="left" vertical="center" wrapText="1" indent="1"/>
    </xf>
    <xf numFmtId="1" fontId="14" fillId="0" borderId="23" xfId="180" quotePrefix="1" applyNumberFormat="1" applyFont="1" applyBorder="1" applyAlignment="1">
      <alignment horizontal="left" vertical="center" indent="1" shrinkToFit="1"/>
    </xf>
    <xf numFmtId="0" fontId="7" fillId="0" borderId="23" xfId="180" applyFont="1" applyBorder="1" applyAlignment="1">
      <alignment horizontal="left" vertical="top" wrapText="1"/>
    </xf>
    <xf numFmtId="0" fontId="9" fillId="2" borderId="23" xfId="0" applyFont="1" applyFill="1" applyBorder="1" applyAlignment="1">
      <alignment horizontal="left" vertical="center" wrapText="1" indent="1"/>
    </xf>
    <xf numFmtId="1" fontId="18" fillId="7" borderId="23" xfId="180" quotePrefix="1" applyNumberFormat="1" applyFont="1" applyFill="1" applyBorder="1" applyAlignment="1">
      <alignment horizontal="left" vertical="center" indent="1" shrinkToFit="1"/>
    </xf>
    <xf numFmtId="0" fontId="7" fillId="0" borderId="23" xfId="180" quotePrefix="1" applyFont="1" applyBorder="1" applyAlignment="1">
      <alignment horizontal="left" vertical="top" wrapText="1"/>
    </xf>
    <xf numFmtId="0" fontId="9" fillId="0" borderId="0" xfId="180" quotePrefix="1" applyFont="1" applyAlignment="1">
      <alignment horizontal="left" vertical="top" wrapText="1"/>
    </xf>
    <xf numFmtId="0" fontId="17" fillId="0" borderId="23" xfId="0" applyFont="1" applyBorder="1" applyAlignment="1">
      <alignment vertical="top" wrapText="1"/>
    </xf>
    <xf numFmtId="0" fontId="24" fillId="0" borderId="0" xfId="180" applyFont="1" applyAlignment="1">
      <alignment horizontal="left" vertical="center"/>
    </xf>
    <xf numFmtId="1" fontId="7" fillId="0" borderId="23" xfId="180" quotePrefix="1" applyNumberFormat="1" applyFont="1" applyBorder="1" applyAlignment="1">
      <alignment horizontal="left" vertical="center" indent="1" shrinkToFit="1"/>
    </xf>
    <xf numFmtId="0" fontId="7" fillId="0" borderId="23" xfId="0" applyFont="1" applyBorder="1" applyAlignment="1">
      <alignment vertical="top" wrapText="1"/>
    </xf>
    <xf numFmtId="0" fontId="7" fillId="0" borderId="23" xfId="180" applyFont="1" applyBorder="1" applyAlignment="1">
      <alignment horizontal="left" vertical="center" wrapText="1"/>
    </xf>
    <xf numFmtId="0" fontId="8" fillId="3" borderId="13" xfId="180" applyFont="1" applyFill="1" applyBorder="1" applyAlignment="1">
      <alignment horizontal="left" vertical="center" indent="1"/>
    </xf>
    <xf numFmtId="0" fontId="8" fillId="3" borderId="14" xfId="180" applyFont="1" applyFill="1" applyBorder="1" applyAlignment="1">
      <alignment vertical="top" wrapText="1"/>
    </xf>
    <xf numFmtId="0" fontId="8" fillId="3" borderId="15" xfId="180" applyFont="1" applyFill="1" applyBorder="1" applyAlignment="1">
      <alignment vertical="top" wrapText="1"/>
    </xf>
    <xf numFmtId="0" fontId="7" fillId="3" borderId="16" xfId="180" applyFont="1" applyFill="1" applyBorder="1" applyAlignment="1">
      <alignment horizontal="left" vertical="center" indent="1"/>
    </xf>
    <xf numFmtId="0" fontId="8" fillId="3" borderId="0" xfId="180" applyFont="1" applyFill="1" applyAlignment="1">
      <alignment horizontal="left" vertical="center" wrapText="1" indent="1"/>
    </xf>
    <xf numFmtId="0" fontId="7" fillId="3" borderId="0" xfId="180" applyFont="1" applyFill="1" applyAlignment="1">
      <alignment horizontal="left" vertical="center" wrapText="1" indent="1"/>
    </xf>
    <xf numFmtId="0" fontId="7" fillId="3" borderId="0" xfId="180" applyFont="1" applyFill="1" applyAlignment="1">
      <alignment horizontal="left" vertical="center" indent="1"/>
    </xf>
    <xf numFmtId="0" fontId="7" fillId="3" borderId="17" xfId="180" applyFont="1" applyFill="1" applyBorder="1" applyAlignment="1">
      <alignment horizontal="left" vertical="center" wrapText="1" indent="1"/>
    </xf>
    <xf numFmtId="0" fontId="8" fillId="3" borderId="17" xfId="180" applyFont="1" applyFill="1" applyBorder="1" applyAlignment="1">
      <alignment horizontal="left" vertical="center" wrapText="1" indent="1"/>
    </xf>
    <xf numFmtId="0" fontId="7" fillId="3" borderId="16" xfId="180" applyFont="1" applyFill="1" applyBorder="1" applyAlignment="1">
      <alignment horizontal="left" vertical="top" indent="1"/>
    </xf>
    <xf numFmtId="0" fontId="8" fillId="3" borderId="0" xfId="180" applyFont="1" applyFill="1" applyAlignment="1">
      <alignment vertical="top" wrapText="1"/>
    </xf>
    <xf numFmtId="0" fontId="7" fillId="3" borderId="0" xfId="180" applyFont="1" applyFill="1" applyAlignment="1">
      <alignment horizontal="left" vertical="top" indent="1"/>
    </xf>
    <xf numFmtId="0" fontId="8" fillId="3" borderId="17" xfId="180" applyFont="1" applyFill="1" applyBorder="1" applyAlignment="1">
      <alignment vertical="top" wrapText="1"/>
    </xf>
    <xf numFmtId="2" fontId="7" fillId="5" borderId="12" xfId="180" applyNumberFormat="1" applyFont="1" applyFill="1" applyBorder="1" applyAlignment="1">
      <alignment horizontal="center" vertical="center" wrapText="1"/>
    </xf>
    <xf numFmtId="0" fontId="7" fillId="3" borderId="0" xfId="180" quotePrefix="1" applyFont="1" applyFill="1" applyAlignment="1">
      <alignment vertical="top"/>
    </xf>
    <xf numFmtId="0" fontId="8" fillId="3" borderId="18" xfId="180" applyFont="1" applyFill="1" applyBorder="1" applyAlignment="1">
      <alignment vertical="top" wrapText="1"/>
    </xf>
    <xf numFmtId="0" fontId="8" fillId="3" borderId="19" xfId="180" applyFont="1" applyFill="1" applyBorder="1" applyAlignment="1">
      <alignment vertical="top" wrapText="1"/>
    </xf>
    <xf numFmtId="0" fontId="8" fillId="3" borderId="20" xfId="180" applyFont="1" applyFill="1" applyBorder="1" applyAlignment="1">
      <alignment vertical="top" wrapText="1"/>
    </xf>
    <xf numFmtId="0" fontId="8" fillId="6" borderId="23" xfId="180" applyFont="1" applyFill="1" applyBorder="1" applyAlignment="1">
      <alignment horizontal="left" vertical="center" wrapText="1" indent="1"/>
    </xf>
    <xf numFmtId="16" fontId="16" fillId="12" borderId="23" xfId="180" quotePrefix="1" applyNumberFormat="1" applyFont="1" applyFill="1" applyBorder="1" applyAlignment="1">
      <alignment horizontal="left" vertical="center" wrapText="1" indent="1"/>
    </xf>
    <xf numFmtId="1" fontId="18" fillId="3" borderId="23" xfId="180" quotePrefix="1" applyNumberFormat="1" applyFont="1" applyFill="1" applyBorder="1" applyAlignment="1">
      <alignment horizontal="left" vertical="center" indent="1" shrinkToFit="1"/>
    </xf>
    <xf numFmtId="1" fontId="14" fillId="0" borderId="23" xfId="180" quotePrefix="1" applyNumberFormat="1" applyFont="1" applyBorder="1" applyAlignment="1">
      <alignment horizontal="left" vertical="top" indent="1" shrinkToFit="1"/>
    </xf>
    <xf numFmtId="0" fontId="7" fillId="0" borderId="23" xfId="180" applyFont="1" applyBorder="1" applyAlignment="1">
      <alignment horizontal="center" vertical="center" wrapText="1"/>
    </xf>
    <xf numFmtId="0" fontId="14" fillId="0" borderId="23" xfId="180" applyFont="1" applyBorder="1" applyAlignment="1">
      <alignment horizontal="center" vertical="center" wrapText="1"/>
    </xf>
    <xf numFmtId="0" fontId="14" fillId="8" borderId="23" xfId="180" applyFont="1" applyFill="1" applyBorder="1" applyAlignment="1">
      <alignment horizontal="left" vertical="center" wrapText="1" indent="1"/>
    </xf>
    <xf numFmtId="0" fontId="14" fillId="8" borderId="23" xfId="180" applyFont="1" applyFill="1" applyBorder="1" applyAlignment="1">
      <alignment horizontal="center" vertical="center" wrapText="1"/>
    </xf>
    <xf numFmtId="0" fontId="25" fillId="0" borderId="0" xfId="180" applyFont="1" applyAlignment="1">
      <alignment horizontal="left" vertical="top"/>
    </xf>
    <xf numFmtId="0" fontId="14" fillId="0" borderId="23" xfId="180" applyFont="1" applyBorder="1" applyAlignment="1">
      <alignment vertical="center" wrapText="1"/>
    </xf>
    <xf numFmtId="0" fontId="7" fillId="0" borderId="23" xfId="180" applyFont="1" applyBorder="1" applyAlignment="1">
      <alignment vertical="center" wrapText="1"/>
    </xf>
    <xf numFmtId="0" fontId="14" fillId="8" borderId="23" xfId="180" quotePrefix="1" applyFont="1" applyFill="1" applyBorder="1" applyAlignment="1">
      <alignment horizontal="left" vertical="center" wrapText="1" indent="1"/>
    </xf>
    <xf numFmtId="0" fontId="30" fillId="0" borderId="0" xfId="180" applyFont="1" applyAlignment="1">
      <alignment horizontal="left" vertical="top"/>
    </xf>
    <xf numFmtId="1" fontId="7" fillId="0" borderId="23" xfId="180" quotePrefix="1" applyNumberFormat="1" applyFont="1" applyBorder="1" applyAlignment="1">
      <alignment horizontal="left" vertical="top" indent="1" shrinkToFit="1"/>
    </xf>
    <xf numFmtId="0" fontId="14" fillId="0" borderId="23" xfId="180" applyFont="1" applyBorder="1" applyAlignment="1">
      <alignment horizontal="left" vertical="top"/>
    </xf>
    <xf numFmtId="16" fontId="16" fillId="12" borderId="23" xfId="180" quotePrefix="1" applyNumberFormat="1" applyFont="1" applyFill="1" applyBorder="1" applyAlignment="1">
      <alignment horizontal="left" vertical="top" wrapText="1" indent="1"/>
    </xf>
    <xf numFmtId="0" fontId="7" fillId="0" borderId="23" xfId="0" applyFont="1" applyBorder="1" applyAlignment="1">
      <alignment horizontal="center" vertical="center" wrapText="1"/>
    </xf>
    <xf numFmtId="1" fontId="18" fillId="3" borderId="21" xfId="180" quotePrefix="1" applyNumberFormat="1" applyFont="1" applyFill="1" applyBorder="1" applyAlignment="1">
      <alignment horizontal="left" vertical="center" indent="1" shrinkToFit="1"/>
    </xf>
    <xf numFmtId="1" fontId="14" fillId="0" borderId="5" xfId="180" quotePrefix="1" applyNumberFormat="1" applyFont="1" applyBorder="1" applyAlignment="1">
      <alignment horizontal="left" vertical="top" indent="1" shrinkToFit="1"/>
    </xf>
    <xf numFmtId="0" fontId="7" fillId="0" borderId="3" xfId="180" applyFont="1" applyBorder="1" applyAlignment="1">
      <alignment horizontal="left" vertical="top" wrapText="1"/>
    </xf>
    <xf numFmtId="0" fontId="7" fillId="0" borderId="3" xfId="180" applyFont="1" applyBorder="1" applyAlignment="1">
      <alignment horizontal="center" vertical="center" wrapText="1"/>
    </xf>
    <xf numFmtId="0" fontId="14" fillId="0" borderId="6" xfId="180" applyFont="1" applyBorder="1" applyAlignment="1">
      <alignment horizontal="center" vertical="center" wrapText="1"/>
    </xf>
    <xf numFmtId="0" fontId="16" fillId="12" borderId="23" xfId="180" applyFont="1" applyFill="1" applyBorder="1" applyAlignment="1">
      <alignment horizontal="center" vertical="center" wrapText="1"/>
    </xf>
    <xf numFmtId="0" fontId="9" fillId="0" borderId="0" xfId="180" applyFont="1" applyAlignment="1">
      <alignment horizontal="center" vertical="center" wrapText="1"/>
    </xf>
    <xf numFmtId="9" fontId="9" fillId="0" borderId="0" xfId="180" applyNumberFormat="1" applyFont="1" applyAlignment="1">
      <alignment horizontal="center" vertical="center"/>
    </xf>
    <xf numFmtId="0" fontId="14" fillId="0" borderId="23" xfId="180" applyFont="1" applyBorder="1" applyAlignment="1">
      <alignment vertical="top" wrapText="1"/>
    </xf>
    <xf numFmtId="0" fontId="7" fillId="0" borderId="23" xfId="180" applyFont="1" applyBorder="1" applyAlignment="1">
      <alignment vertical="top" wrapText="1"/>
    </xf>
    <xf numFmtId="1" fontId="14" fillId="0" borderId="23" xfId="180" quotePrefix="1" applyNumberFormat="1" applyFont="1" applyBorder="1" applyAlignment="1">
      <alignment horizontal="center" vertical="top" shrinkToFit="1"/>
    </xf>
    <xf numFmtId="0" fontId="9" fillId="0" borderId="23" xfId="180" applyFont="1" applyBorder="1" applyAlignment="1">
      <alignment horizontal="center" vertical="center" wrapText="1"/>
    </xf>
    <xf numFmtId="0" fontId="7" fillId="0" borderId="23" xfId="0" quotePrefix="1" applyFont="1" applyBorder="1" applyAlignment="1">
      <alignment horizontal="left" vertical="center" wrapText="1"/>
    </xf>
    <xf numFmtId="0" fontId="24" fillId="0" borderId="0" xfId="180" applyFont="1" applyAlignment="1">
      <alignment horizontal="left" vertical="top" wrapText="1"/>
    </xf>
    <xf numFmtId="0" fontId="8" fillId="10" borderId="12" xfId="180" applyFont="1" applyFill="1" applyBorder="1" applyAlignment="1">
      <alignment horizontal="center" vertical="center" wrapText="1"/>
    </xf>
    <xf numFmtId="0" fontId="8" fillId="10" borderId="24" xfId="180" applyFont="1" applyFill="1" applyBorder="1" applyAlignment="1">
      <alignment horizontal="center" vertical="center" wrapText="1"/>
    </xf>
    <xf numFmtId="0" fontId="2" fillId="0" borderId="0" xfId="181"/>
    <xf numFmtId="0" fontId="8" fillId="0" borderId="9" xfId="181" quotePrefix="1" applyFont="1" applyBorder="1" applyAlignment="1">
      <alignment horizontal="center" vertical="center" wrapText="1"/>
    </xf>
    <xf numFmtId="2" fontId="7" fillId="0" borderId="33" xfId="181" applyNumberFormat="1" applyFont="1" applyBorder="1" applyAlignment="1">
      <alignment horizontal="center" vertical="center" wrapText="1"/>
    </xf>
    <xf numFmtId="0" fontId="7" fillId="0" borderId="33" xfId="181" applyFont="1" applyBorder="1" applyAlignment="1">
      <alignment horizontal="center" vertical="center" wrapText="1"/>
    </xf>
    <xf numFmtId="164" fontId="7" fillId="0" borderId="23" xfId="181" applyNumberFormat="1" applyFont="1" applyBorder="1" applyAlignment="1">
      <alignment horizontal="center" vertical="center" wrapText="1"/>
    </xf>
    <xf numFmtId="0" fontId="3" fillId="0" borderId="0" xfId="181" applyFont="1"/>
    <xf numFmtId="2" fontId="7" fillId="0" borderId="23" xfId="181" applyNumberFormat="1" applyFont="1" applyBorder="1" applyAlignment="1">
      <alignment horizontal="center" vertical="center" wrapText="1"/>
    </xf>
    <xf numFmtId="0" fontId="7" fillId="0" borderId="23" xfId="181" applyFont="1" applyBorder="1" applyAlignment="1">
      <alignment horizontal="center" vertical="center" wrapText="1"/>
    </xf>
    <xf numFmtId="0" fontId="7" fillId="0" borderId="34" xfId="181" applyFont="1" applyBorder="1" applyAlignment="1">
      <alignment horizontal="center" vertical="center" wrapText="1"/>
    </xf>
    <xf numFmtId="164" fontId="8" fillId="0" borderId="23" xfId="181" applyNumberFormat="1" applyFont="1" applyBorder="1" applyAlignment="1">
      <alignment horizontal="center" vertical="center" wrapText="1"/>
    </xf>
    <xf numFmtId="16" fontId="8" fillId="0" borderId="9" xfId="181" quotePrefix="1" applyNumberFormat="1" applyFont="1" applyBorder="1" applyAlignment="1">
      <alignment horizontal="center" vertical="center" wrapText="1"/>
    </xf>
    <xf numFmtId="0" fontId="6" fillId="0" borderId="9" xfId="181" quotePrefix="1" applyFont="1" applyBorder="1" applyAlignment="1">
      <alignment horizontal="center" vertical="center" wrapText="1"/>
    </xf>
    <xf numFmtId="2" fontId="7" fillId="0" borderId="34" xfId="181" applyNumberFormat="1" applyFont="1" applyBorder="1" applyAlignment="1">
      <alignment horizontal="center" vertical="center" wrapText="1"/>
    </xf>
    <xf numFmtId="0" fontId="6" fillId="0" borderId="41" xfId="181" quotePrefix="1" applyFont="1" applyBorder="1" applyAlignment="1">
      <alignment horizontal="center" vertical="center" wrapText="1"/>
    </xf>
    <xf numFmtId="164" fontId="3" fillId="0" borderId="0" xfId="181" applyNumberFormat="1" applyFont="1"/>
    <xf numFmtId="164" fontId="10" fillId="0" borderId="0" xfId="181" applyNumberFormat="1" applyFont="1" applyAlignment="1">
      <alignment horizontal="center" vertical="center" wrapText="1"/>
    </xf>
    <xf numFmtId="164" fontId="20" fillId="0" borderId="0" xfId="181" applyNumberFormat="1" applyFont="1" applyAlignment="1">
      <alignment horizontal="right" vertical="center" wrapText="1"/>
    </xf>
    <xf numFmtId="164" fontId="6" fillId="0" borderId="0" xfId="181" applyNumberFormat="1" applyFont="1" applyAlignment="1">
      <alignment horizontal="right" vertical="center" wrapText="1"/>
    </xf>
    <xf numFmtId="164" fontId="2" fillId="0" borderId="0" xfId="181" applyNumberFormat="1"/>
    <xf numFmtId="164" fontId="6" fillId="0" borderId="0" xfId="181" applyNumberFormat="1" applyFont="1"/>
    <xf numFmtId="10" fontId="7" fillId="0" borderId="23" xfId="180" applyNumberFormat="1" applyFont="1" applyBorder="1" applyAlignment="1">
      <alignment horizontal="center" vertical="center" wrapText="1"/>
    </xf>
    <xf numFmtId="49" fontId="7" fillId="0" borderId="0" xfId="180" applyNumberFormat="1" applyFont="1" applyAlignment="1">
      <alignment horizontal="center" vertical="center" wrapText="1"/>
    </xf>
    <xf numFmtId="0" fontId="28" fillId="3" borderId="0" xfId="180" applyFont="1" applyFill="1" applyAlignment="1">
      <alignment horizontal="left" vertical="top" indent="6"/>
    </xf>
    <xf numFmtId="0" fontId="28" fillId="3" borderId="0" xfId="180" applyFont="1" applyFill="1" applyAlignment="1">
      <alignment horizontal="left" vertical="top" wrapText="1" indent="2"/>
    </xf>
    <xf numFmtId="0" fontId="8" fillId="3" borderId="0" xfId="180" applyFont="1" applyFill="1" applyAlignment="1">
      <alignment horizontal="left" vertical="top" wrapText="1" indent="5"/>
    </xf>
    <xf numFmtId="0" fontId="28" fillId="3" borderId="0" xfId="180" applyFont="1" applyFill="1" applyAlignment="1">
      <alignment horizontal="left" vertical="top" indent="2"/>
    </xf>
    <xf numFmtId="0" fontId="10" fillId="6" borderId="1" xfId="180" applyFont="1" applyFill="1" applyBorder="1" applyAlignment="1">
      <alignment horizontal="center" vertical="center" wrapText="1"/>
    </xf>
    <xf numFmtId="16" fontId="16" fillId="4" borderId="1" xfId="180" quotePrefix="1" applyNumberFormat="1" applyFont="1" applyFill="1" applyBorder="1" applyAlignment="1">
      <alignment horizontal="left" vertical="center" wrapText="1" indent="1"/>
    </xf>
    <xf numFmtId="1" fontId="18" fillId="3" borderId="1" xfId="180" quotePrefix="1" applyNumberFormat="1" applyFont="1" applyFill="1" applyBorder="1" applyAlignment="1">
      <alignment horizontal="left" vertical="center" indent="1" shrinkToFit="1"/>
    </xf>
    <xf numFmtId="0" fontId="9" fillId="0" borderId="1" xfId="180" quotePrefix="1" applyFont="1" applyBorder="1" applyAlignment="1">
      <alignment horizontal="left" vertical="top" indent="1"/>
    </xf>
    <xf numFmtId="10" fontId="9" fillId="0" borderId="1" xfId="180" applyNumberFormat="1" applyFont="1" applyBorder="1" applyAlignment="1">
      <alignment horizontal="center" vertical="center"/>
    </xf>
    <xf numFmtId="49" fontId="9" fillId="0" borderId="1" xfId="180" applyNumberFormat="1" applyFont="1" applyBorder="1" applyAlignment="1">
      <alignment horizontal="center" vertical="center"/>
    </xf>
    <xf numFmtId="0" fontId="14" fillId="0" borderId="1" xfId="180" applyFont="1" applyBorder="1" applyAlignment="1">
      <alignment horizontal="center" vertical="center"/>
    </xf>
    <xf numFmtId="0" fontId="9" fillId="0" borderId="0" xfId="180" applyFont="1" applyAlignment="1">
      <alignment vertical="top" wrapText="1"/>
    </xf>
    <xf numFmtId="0" fontId="9" fillId="0" borderId="23" xfId="180" applyFont="1" applyBorder="1" applyAlignment="1">
      <alignment horizontal="center" vertical="center"/>
    </xf>
    <xf numFmtId="49" fontId="9" fillId="0" borderId="23" xfId="180" applyNumberFormat="1" applyFont="1" applyBorder="1" applyAlignment="1">
      <alignment horizontal="center" vertical="center"/>
    </xf>
    <xf numFmtId="0" fontId="14" fillId="0" borderId="23" xfId="180" applyFont="1" applyBorder="1" applyAlignment="1">
      <alignment horizontal="center" vertical="center"/>
    </xf>
    <xf numFmtId="10" fontId="9" fillId="0" borderId="23" xfId="180" applyNumberFormat="1" applyFont="1" applyBorder="1" applyAlignment="1">
      <alignment horizontal="center" vertical="center"/>
    </xf>
    <xf numFmtId="0" fontId="9" fillId="0" borderId="0" xfId="180" applyFont="1" applyAlignment="1">
      <alignment vertical="top"/>
    </xf>
    <xf numFmtId="16" fontId="16" fillId="4" borderId="33" xfId="180" quotePrefix="1" applyNumberFormat="1" applyFont="1" applyFill="1" applyBorder="1" applyAlignment="1">
      <alignment horizontal="left" vertical="center" wrapText="1" indent="1"/>
    </xf>
    <xf numFmtId="0" fontId="8" fillId="3" borderId="0" xfId="180" applyFont="1" applyFill="1" applyAlignment="1">
      <alignment horizontal="left" vertical="top" indent="1"/>
    </xf>
    <xf numFmtId="0" fontId="8" fillId="3" borderId="0" xfId="180" applyFont="1" applyFill="1" applyAlignment="1">
      <alignment horizontal="center" vertical="top" wrapText="1"/>
    </xf>
    <xf numFmtId="0" fontId="7" fillId="3" borderId="0" xfId="180" applyFont="1" applyFill="1" applyAlignment="1">
      <alignment horizontal="left" vertical="top" wrapText="1"/>
    </xf>
    <xf numFmtId="0" fontId="9" fillId="8" borderId="30" xfId="0" applyFont="1" applyFill="1" applyBorder="1" applyAlignment="1">
      <alignment horizontal="center" vertical="center" wrapText="1"/>
    </xf>
    <xf numFmtId="0" fontId="9" fillId="8" borderId="31" xfId="0" applyFont="1" applyFill="1" applyBorder="1" applyAlignment="1">
      <alignment horizontal="center" vertical="center" wrapText="1"/>
    </xf>
    <xf numFmtId="0" fontId="14" fillId="3" borderId="0" xfId="180" applyFont="1" applyFill="1" applyAlignment="1">
      <alignment horizontal="left" wrapText="1"/>
    </xf>
    <xf numFmtId="0" fontId="14" fillId="3" borderId="17" xfId="180" applyFont="1" applyFill="1" applyBorder="1" applyAlignment="1">
      <alignment horizontal="left" wrapText="1"/>
    </xf>
    <xf numFmtId="0" fontId="14" fillId="3" borderId="42" xfId="180" applyFont="1" applyFill="1" applyBorder="1" applyAlignment="1">
      <alignment horizontal="left" wrapText="1"/>
    </xf>
    <xf numFmtId="0" fontId="14" fillId="3" borderId="43" xfId="180" applyFont="1" applyFill="1" applyBorder="1" applyAlignment="1">
      <alignment horizontal="left" wrapText="1"/>
    </xf>
    <xf numFmtId="0" fontId="16" fillId="12" borderId="23" xfId="180" applyFont="1" applyFill="1" applyBorder="1" applyAlignment="1">
      <alignment horizontal="left" vertical="top" wrapText="1"/>
    </xf>
    <xf numFmtId="0" fontId="14" fillId="2" borderId="12" xfId="180" applyFont="1" applyFill="1" applyBorder="1" applyAlignment="1" applyProtection="1">
      <alignment horizontal="left" vertical="center" wrapText="1" indent="1"/>
      <protection locked="0"/>
    </xf>
    <xf numFmtId="0" fontId="13" fillId="12" borderId="18" xfId="180" applyFont="1" applyFill="1" applyBorder="1" applyAlignment="1">
      <alignment horizontal="center" vertical="top"/>
    </xf>
    <xf numFmtId="0" fontId="13" fillId="12" borderId="19" xfId="180" applyFont="1" applyFill="1" applyBorder="1" applyAlignment="1">
      <alignment horizontal="center" vertical="top"/>
    </xf>
    <xf numFmtId="0" fontId="13" fillId="12" borderId="20" xfId="180" applyFont="1" applyFill="1" applyBorder="1" applyAlignment="1">
      <alignment horizontal="center" vertical="top"/>
    </xf>
    <xf numFmtId="0" fontId="14" fillId="2" borderId="23" xfId="180" applyFont="1" applyFill="1" applyBorder="1" applyAlignment="1" applyProtection="1">
      <alignment horizontal="left" vertical="center" wrapText="1" indent="1"/>
      <protection locked="0"/>
    </xf>
    <xf numFmtId="0" fontId="9" fillId="6" borderId="23" xfId="180" applyFont="1" applyFill="1" applyBorder="1" applyAlignment="1">
      <alignment horizontal="left" vertical="top" wrapText="1" indent="1"/>
    </xf>
    <xf numFmtId="0" fontId="9" fillId="6" borderId="23" xfId="180" applyFont="1" applyFill="1" applyBorder="1" applyAlignment="1">
      <alignment horizontal="left" vertical="top" wrapText="1"/>
    </xf>
    <xf numFmtId="0" fontId="8" fillId="6" borderId="23" xfId="180" applyFont="1" applyFill="1" applyBorder="1" applyAlignment="1">
      <alignment horizontal="center" vertical="center" wrapText="1"/>
    </xf>
    <xf numFmtId="0" fontId="9" fillId="6" borderId="23" xfId="180" applyFont="1" applyFill="1" applyBorder="1" applyAlignment="1">
      <alignment horizontal="center" vertical="center" wrapText="1"/>
    </xf>
    <xf numFmtId="0" fontId="16" fillId="12" borderId="23" xfId="0" applyFont="1" applyFill="1" applyBorder="1" applyAlignment="1">
      <alignment horizontal="left" vertical="top" wrapText="1"/>
    </xf>
    <xf numFmtId="0" fontId="12" fillId="12" borderId="13" xfId="180" applyFont="1" applyFill="1" applyBorder="1" applyAlignment="1">
      <alignment horizontal="center" vertical="top"/>
    </xf>
    <xf numFmtId="0" fontId="12" fillId="12" borderId="14" xfId="180" applyFont="1" applyFill="1" applyBorder="1" applyAlignment="1">
      <alignment horizontal="center" vertical="top"/>
    </xf>
    <xf numFmtId="0" fontId="12" fillId="12" borderId="15" xfId="180" applyFont="1" applyFill="1" applyBorder="1" applyAlignment="1">
      <alignment horizontal="center" vertical="top"/>
    </xf>
    <xf numFmtId="0" fontId="12" fillId="12" borderId="16" xfId="180" applyFont="1" applyFill="1" applyBorder="1" applyAlignment="1">
      <alignment horizontal="center" vertical="top"/>
    </xf>
    <xf numFmtId="0" fontId="12" fillId="12" borderId="0" xfId="180" applyFont="1" applyFill="1" applyAlignment="1">
      <alignment horizontal="center" vertical="top"/>
    </xf>
    <xf numFmtId="0" fontId="12" fillId="12" borderId="17" xfId="180" applyFont="1" applyFill="1" applyBorder="1" applyAlignment="1">
      <alignment horizontal="center" vertical="top"/>
    </xf>
    <xf numFmtId="0" fontId="13" fillId="12" borderId="16" xfId="180" applyFont="1" applyFill="1" applyBorder="1" applyAlignment="1">
      <alignment horizontal="center" vertical="top"/>
    </xf>
    <xf numFmtId="0" fontId="13" fillId="12" borderId="0" xfId="180" applyFont="1" applyFill="1" applyAlignment="1">
      <alignment horizontal="center" vertical="top"/>
    </xf>
    <xf numFmtId="0" fontId="13" fillId="12" borderId="17" xfId="180" applyFont="1" applyFill="1" applyBorder="1" applyAlignment="1">
      <alignment horizontal="center" vertical="top"/>
    </xf>
    <xf numFmtId="0" fontId="8" fillId="3" borderId="16" xfId="180" applyFont="1" applyFill="1" applyBorder="1" applyAlignment="1">
      <alignment horizontal="center" vertical="center" wrapText="1"/>
    </xf>
    <xf numFmtId="0" fontId="8" fillId="3" borderId="0" xfId="180" applyFont="1" applyFill="1" applyAlignment="1">
      <alignment horizontal="center" vertical="center" wrapText="1"/>
    </xf>
    <xf numFmtId="0" fontId="8" fillId="3" borderId="17" xfId="180" applyFont="1" applyFill="1" applyBorder="1" applyAlignment="1">
      <alignment horizontal="center" vertical="center" wrapText="1"/>
    </xf>
    <xf numFmtId="0" fontId="28" fillId="3" borderId="16" xfId="180" applyFont="1" applyFill="1" applyBorder="1" applyAlignment="1">
      <alignment horizontal="center" vertical="center" wrapText="1"/>
    </xf>
    <xf numFmtId="0" fontId="28" fillId="3" borderId="0" xfId="180" applyFont="1" applyFill="1" applyAlignment="1">
      <alignment horizontal="center" vertical="center" wrapText="1"/>
    </xf>
    <xf numFmtId="0" fontId="28" fillId="3" borderId="17" xfId="180" applyFont="1" applyFill="1" applyBorder="1" applyAlignment="1">
      <alignment horizontal="center" vertical="center" wrapText="1"/>
    </xf>
    <xf numFmtId="0" fontId="14" fillId="3" borderId="0" xfId="180" applyFont="1" applyFill="1" applyAlignment="1">
      <alignment horizontal="left" vertical="center" wrapText="1"/>
    </xf>
    <xf numFmtId="0" fontId="14" fillId="3" borderId="17" xfId="180" applyFont="1" applyFill="1" applyBorder="1" applyAlignment="1">
      <alignment horizontal="left" vertical="center" wrapText="1"/>
    </xf>
    <xf numFmtId="0" fontId="8" fillId="7" borderId="23" xfId="180" applyFont="1" applyFill="1" applyBorder="1" applyAlignment="1">
      <alignment horizontal="left" vertical="top" wrapText="1"/>
    </xf>
    <xf numFmtId="0" fontId="8" fillId="7" borderId="23" xfId="180" applyFont="1" applyFill="1" applyBorder="1" applyAlignment="1">
      <alignment horizontal="left" vertical="center" wrapText="1"/>
    </xf>
    <xf numFmtId="0" fontId="14" fillId="3" borderId="19" xfId="180" applyFont="1" applyFill="1" applyBorder="1" applyAlignment="1">
      <alignment horizontal="left" vertical="center" wrapText="1"/>
    </xf>
    <xf numFmtId="0" fontId="14" fillId="3" borderId="20" xfId="180" applyFont="1" applyFill="1" applyBorder="1" applyAlignment="1">
      <alignment horizontal="left" vertical="center" wrapText="1"/>
    </xf>
    <xf numFmtId="0" fontId="8" fillId="3" borderId="4" xfId="180" applyFont="1" applyFill="1" applyBorder="1" applyAlignment="1">
      <alignment horizontal="left" vertical="center" wrapText="1"/>
    </xf>
    <xf numFmtId="0" fontId="8" fillId="3" borderId="0" xfId="180" applyFont="1" applyFill="1" applyAlignment="1">
      <alignment horizontal="left" vertical="center" wrapText="1"/>
    </xf>
    <xf numFmtId="0" fontId="8" fillId="3" borderId="2" xfId="180" applyFont="1" applyFill="1" applyBorder="1" applyAlignment="1">
      <alignment horizontal="left" vertical="center" wrapText="1"/>
    </xf>
    <xf numFmtId="0" fontId="16" fillId="12" borderId="35" xfId="180" applyFont="1" applyFill="1" applyBorder="1" applyAlignment="1">
      <alignment horizontal="right" vertical="top" wrapText="1"/>
    </xf>
    <xf numFmtId="0" fontId="16" fillId="12" borderId="42" xfId="180" applyFont="1" applyFill="1" applyBorder="1" applyAlignment="1">
      <alignment horizontal="right" vertical="top" wrapText="1"/>
    </xf>
    <xf numFmtId="0" fontId="16" fillId="12" borderId="43" xfId="180" applyFont="1" applyFill="1" applyBorder="1" applyAlignment="1">
      <alignment horizontal="right" vertical="top" wrapText="1"/>
    </xf>
    <xf numFmtId="0" fontId="8" fillId="3" borderId="23" xfId="180" applyFont="1" applyFill="1" applyBorder="1" applyAlignment="1">
      <alignment horizontal="left" vertical="top" wrapText="1"/>
    </xf>
    <xf numFmtId="0" fontId="7" fillId="0" borderId="12" xfId="180" applyFont="1" applyBorder="1" applyAlignment="1" applyProtection="1">
      <alignment horizontal="left" vertical="center" wrapText="1" indent="1"/>
      <protection locked="0"/>
    </xf>
    <xf numFmtId="0" fontId="28" fillId="3" borderId="0" xfId="180" applyFont="1" applyFill="1" applyAlignment="1">
      <alignment horizontal="center" vertical="top" wrapText="1"/>
    </xf>
    <xf numFmtId="0" fontId="16" fillId="12" borderId="23" xfId="180" applyFont="1" applyFill="1" applyBorder="1" applyAlignment="1">
      <alignment horizontal="left" vertical="center" wrapText="1"/>
    </xf>
    <xf numFmtId="0" fontId="8" fillId="3" borderId="23" xfId="180" applyFont="1" applyFill="1" applyBorder="1" applyAlignment="1">
      <alignment horizontal="left" vertical="center" wrapText="1"/>
    </xf>
    <xf numFmtId="0" fontId="16" fillId="12" borderId="23" xfId="180" applyFont="1" applyFill="1" applyBorder="1" applyAlignment="1">
      <alignment horizontal="right" vertical="top" wrapText="1"/>
    </xf>
    <xf numFmtId="0" fontId="9" fillId="0" borderId="1" xfId="180" applyFont="1" applyBorder="1" applyAlignment="1">
      <alignment horizontal="left" vertical="top"/>
    </xf>
    <xf numFmtId="49" fontId="9" fillId="0" borderId="1" xfId="180" applyNumberFormat="1" applyFont="1" applyBorder="1" applyAlignment="1">
      <alignment horizontal="left" vertical="center" indent="1"/>
    </xf>
    <xf numFmtId="0" fontId="8" fillId="3" borderId="12" xfId="180" applyFont="1" applyFill="1" applyBorder="1" applyAlignment="1">
      <alignment horizontal="left" vertical="center" wrapText="1"/>
    </xf>
    <xf numFmtId="0" fontId="8" fillId="3" borderId="1" xfId="180" applyFont="1" applyFill="1" applyBorder="1" applyAlignment="1">
      <alignment horizontal="left" vertical="center" wrapText="1"/>
    </xf>
    <xf numFmtId="0" fontId="8" fillId="2" borderId="1" xfId="180" applyFont="1" applyFill="1" applyBorder="1" applyAlignment="1">
      <alignment horizontal="center" vertical="top" wrapText="1"/>
    </xf>
    <xf numFmtId="0" fontId="16" fillId="4" borderId="12" xfId="180" applyFont="1" applyFill="1" applyBorder="1" applyAlignment="1">
      <alignment horizontal="left" vertical="center" wrapText="1"/>
    </xf>
    <xf numFmtId="0" fontId="16" fillId="4" borderId="1" xfId="180" applyFont="1" applyFill="1" applyBorder="1" applyAlignment="1">
      <alignment horizontal="left" vertical="center" wrapText="1"/>
    </xf>
    <xf numFmtId="0" fontId="7" fillId="11" borderId="46" xfId="180" applyFont="1" applyFill="1" applyBorder="1" applyAlignment="1">
      <alignment horizontal="left" vertical="top" wrapText="1"/>
    </xf>
    <xf numFmtId="0" fontId="7" fillId="11" borderId="47" xfId="180" applyFont="1" applyFill="1" applyBorder="1" applyAlignment="1">
      <alignment horizontal="left" vertical="top" wrapText="1"/>
    </xf>
    <xf numFmtId="0" fontId="7" fillId="0" borderId="46" xfId="180" applyFont="1" applyBorder="1" applyAlignment="1">
      <alignment horizontal="left" vertical="top" wrapText="1"/>
    </xf>
    <xf numFmtId="0" fontId="7" fillId="0" borderId="47" xfId="180" applyFont="1" applyBorder="1" applyAlignment="1">
      <alignment horizontal="left" vertical="top" wrapText="1"/>
    </xf>
    <xf numFmtId="0" fontId="12" fillId="4" borderId="16" xfId="180" applyFont="1" applyFill="1" applyBorder="1" applyAlignment="1">
      <alignment horizontal="center" vertical="top"/>
    </xf>
    <xf numFmtId="0" fontId="12" fillId="4" borderId="0" xfId="180" applyFont="1" applyFill="1" applyAlignment="1">
      <alignment horizontal="center" vertical="top"/>
    </xf>
    <xf numFmtId="0" fontId="13" fillId="4" borderId="16" xfId="180" applyFont="1" applyFill="1" applyBorder="1" applyAlignment="1">
      <alignment horizontal="center" vertical="top"/>
    </xf>
    <xf numFmtId="0" fontId="13" fillId="4" borderId="0" xfId="180" applyFont="1" applyFill="1" applyAlignment="1">
      <alignment horizontal="center" vertical="top"/>
    </xf>
    <xf numFmtId="0" fontId="8" fillId="6" borderId="36" xfId="180" applyFont="1" applyFill="1" applyBorder="1" applyAlignment="1">
      <alignment horizontal="center" vertical="center" wrapText="1"/>
    </xf>
    <xf numFmtId="0" fontId="8" fillId="6" borderId="38" xfId="180" applyFont="1" applyFill="1" applyBorder="1" applyAlignment="1">
      <alignment horizontal="center" vertical="center" wrapText="1"/>
    </xf>
    <xf numFmtId="0" fontId="8" fillId="6" borderId="37" xfId="180" applyFont="1" applyFill="1" applyBorder="1" applyAlignment="1">
      <alignment horizontal="center" vertical="center" wrapText="1"/>
    </xf>
    <xf numFmtId="0" fontId="8" fillId="10" borderId="24" xfId="180" applyFont="1" applyFill="1" applyBorder="1" applyAlignment="1">
      <alignment horizontal="center" vertical="center" wrapText="1"/>
    </xf>
    <xf numFmtId="0" fontId="8" fillId="10" borderId="25" xfId="180" applyFont="1" applyFill="1" applyBorder="1" applyAlignment="1">
      <alignment horizontal="center" vertical="center" wrapText="1"/>
    </xf>
    <xf numFmtId="0" fontId="8" fillId="10" borderId="26" xfId="180" applyFont="1" applyFill="1" applyBorder="1" applyAlignment="1">
      <alignment horizontal="center" vertical="center" wrapText="1"/>
    </xf>
    <xf numFmtId="0" fontId="7" fillId="0" borderId="24" xfId="180" applyFont="1" applyBorder="1" applyAlignment="1" applyProtection="1">
      <alignment horizontal="center" vertical="center" wrapText="1"/>
      <protection locked="0"/>
    </xf>
    <xf numFmtId="0" fontId="7" fillId="0" borderId="25" xfId="180" applyFont="1" applyBorder="1" applyAlignment="1" applyProtection="1">
      <alignment horizontal="center" vertical="center" wrapText="1"/>
      <protection locked="0"/>
    </xf>
    <xf numFmtId="0" fontId="7" fillId="0" borderId="26" xfId="180" applyFont="1" applyBorder="1" applyAlignment="1" applyProtection="1">
      <alignment horizontal="center" vertical="center" wrapText="1"/>
      <protection locked="0"/>
    </xf>
    <xf numFmtId="0" fontId="16" fillId="12" borderId="23" xfId="180" applyFont="1" applyFill="1" applyBorder="1" applyAlignment="1">
      <alignment horizontal="left" vertical="center" wrapText="1" indent="1"/>
    </xf>
    <xf numFmtId="0" fontId="8" fillId="10" borderId="23" xfId="181" quotePrefix="1" applyFont="1" applyFill="1" applyBorder="1" applyAlignment="1">
      <alignment horizontal="right" vertical="center" wrapText="1" indent="1"/>
    </xf>
    <xf numFmtId="0" fontId="8" fillId="0" borderId="10" xfId="181" applyFont="1" applyBorder="1" applyAlignment="1">
      <alignment horizontal="left" vertical="center" wrapText="1" indent="1"/>
    </xf>
    <xf numFmtId="0" fontId="8" fillId="0" borderId="11" xfId="181" applyFont="1" applyBorder="1" applyAlignment="1">
      <alignment horizontal="left" vertical="center" wrapText="1" indent="1"/>
    </xf>
    <xf numFmtId="0" fontId="8" fillId="0" borderId="32" xfId="181" applyFont="1" applyBorder="1" applyAlignment="1">
      <alignment horizontal="left" vertical="center" wrapText="1" indent="1"/>
    </xf>
    <xf numFmtId="0" fontId="8" fillId="0" borderId="27" xfId="181" applyFont="1" applyBorder="1" applyAlignment="1">
      <alignment horizontal="left" vertical="center" wrapText="1" indent="1"/>
    </xf>
    <xf numFmtId="49" fontId="7" fillId="0" borderId="30" xfId="180" applyNumberFormat="1" applyFont="1" applyBorder="1" applyAlignment="1">
      <alignment horizontal="center" vertical="center" wrapText="1"/>
    </xf>
    <xf numFmtId="49" fontId="7" fillId="0" borderId="31" xfId="180" applyNumberFormat="1" applyFont="1" applyBorder="1" applyAlignment="1">
      <alignment horizontal="center" vertical="center" wrapText="1"/>
    </xf>
    <xf numFmtId="0" fontId="7" fillId="0" borderId="7" xfId="181" applyFont="1" applyBorder="1" applyAlignment="1">
      <alignment horizontal="left" vertical="center" wrapText="1" indent="1"/>
    </xf>
    <xf numFmtId="0" fontId="7" fillId="0" borderId="8" xfId="181" applyFont="1" applyBorder="1" applyAlignment="1">
      <alignment horizontal="left" vertical="center" wrapText="1" indent="1"/>
    </xf>
    <xf numFmtId="0" fontId="7" fillId="0" borderId="29" xfId="181" applyFont="1" applyBorder="1" applyAlignment="1">
      <alignment horizontal="left" vertical="center" wrapText="1" indent="1"/>
    </xf>
    <xf numFmtId="0" fontId="17" fillId="0" borderId="24" xfId="183" applyFont="1" applyBorder="1" applyAlignment="1">
      <alignment horizontal="left" vertical="center" wrapText="1" indent="1"/>
    </xf>
    <xf numFmtId="0" fontId="17" fillId="0" borderId="25" xfId="183" applyFont="1" applyBorder="1" applyAlignment="1">
      <alignment horizontal="left" vertical="center" wrapText="1" indent="1"/>
    </xf>
    <xf numFmtId="0" fontId="17" fillId="0" borderId="26" xfId="183" applyFont="1" applyBorder="1" applyAlignment="1">
      <alignment horizontal="left" vertical="center" wrapText="1" indent="1"/>
    </xf>
    <xf numFmtId="0" fontId="17" fillId="0" borderId="28" xfId="183" applyFont="1" applyBorder="1" applyAlignment="1">
      <alignment horizontal="left" vertical="center" wrapText="1" indent="1"/>
    </xf>
    <xf numFmtId="0" fontId="17" fillId="0" borderId="14" xfId="183" applyFont="1" applyBorder="1" applyAlignment="1">
      <alignment horizontal="left" vertical="center" wrapText="1" indent="1"/>
    </xf>
    <xf numFmtId="0" fontId="17" fillId="0" borderId="15" xfId="183" applyFont="1" applyBorder="1" applyAlignment="1">
      <alignment horizontal="left" vertical="center" wrapText="1" indent="1"/>
    </xf>
    <xf numFmtId="49" fontId="7" fillId="0" borderId="39" xfId="180" applyNumberFormat="1" applyFont="1" applyBorder="1" applyAlignment="1">
      <alignment horizontal="center" vertical="center" wrapText="1"/>
    </xf>
    <xf numFmtId="49" fontId="7" fillId="0" borderId="40" xfId="180" applyNumberFormat="1" applyFont="1" applyBorder="1" applyAlignment="1">
      <alignment horizontal="center" vertical="center" wrapText="1"/>
    </xf>
    <xf numFmtId="0" fontId="19" fillId="10" borderId="23" xfId="183" applyFont="1" applyFill="1" applyBorder="1" applyAlignment="1">
      <alignment horizontal="right" vertical="center" wrapText="1" indent="1"/>
    </xf>
    <xf numFmtId="0" fontId="6" fillId="9" borderId="34" xfId="181" quotePrefix="1" applyFont="1" applyFill="1" applyBorder="1" applyAlignment="1">
      <alignment horizontal="center" vertical="center" wrapText="1"/>
    </xf>
    <xf numFmtId="0" fontId="6" fillId="9" borderId="22" xfId="181" quotePrefix="1" applyFont="1" applyFill="1" applyBorder="1" applyAlignment="1">
      <alignment horizontal="center" vertical="center" wrapText="1"/>
    </xf>
    <xf numFmtId="0" fontId="6" fillId="9" borderId="33" xfId="181" quotePrefix="1" applyFont="1" applyFill="1" applyBorder="1" applyAlignment="1">
      <alignment horizontal="center" vertical="center" wrapText="1"/>
    </xf>
    <xf numFmtId="0" fontId="19" fillId="10" borderId="36" xfId="183" applyFont="1" applyFill="1" applyBorder="1" applyAlignment="1">
      <alignment horizontal="right" vertical="center" wrapText="1" indent="1"/>
    </xf>
    <xf numFmtId="0" fontId="19" fillId="10" borderId="37" xfId="183" applyFont="1" applyFill="1" applyBorder="1" applyAlignment="1">
      <alignment horizontal="right" vertical="center" wrapText="1" indent="1"/>
    </xf>
    <xf numFmtId="0" fontId="19" fillId="10" borderId="38" xfId="183" applyFont="1" applyFill="1" applyBorder="1" applyAlignment="1">
      <alignment horizontal="right" vertical="center" wrapText="1" indent="1"/>
    </xf>
    <xf numFmtId="0" fontId="8" fillId="10" borderId="36" xfId="181" quotePrefix="1" applyFont="1" applyFill="1" applyBorder="1" applyAlignment="1">
      <alignment horizontal="right" vertical="center" wrapText="1" indent="1"/>
    </xf>
    <xf numFmtId="0" fontId="8" fillId="10" borderId="37" xfId="181" quotePrefix="1" applyFont="1" applyFill="1" applyBorder="1" applyAlignment="1">
      <alignment horizontal="right" vertical="center" wrapText="1" indent="1"/>
    </xf>
    <xf numFmtId="0" fontId="8" fillId="10" borderId="38" xfId="181" quotePrefix="1" applyFont="1" applyFill="1" applyBorder="1" applyAlignment="1">
      <alignment horizontal="right" vertical="center" wrapText="1" indent="1"/>
    </xf>
    <xf numFmtId="0" fontId="17" fillId="0" borderId="35" xfId="183" applyFont="1" applyBorder="1" applyAlignment="1">
      <alignment horizontal="left" vertical="center" wrapText="1" indent="1"/>
    </xf>
    <xf numFmtId="0" fontId="17" fillId="0" borderId="42" xfId="183" applyFont="1" applyBorder="1" applyAlignment="1">
      <alignment horizontal="left" vertical="center" wrapText="1" indent="1"/>
    </xf>
    <xf numFmtId="0" fontId="17" fillId="0" borderId="43" xfId="183" applyFont="1" applyBorder="1" applyAlignment="1">
      <alignment horizontal="left" vertical="center" wrapText="1" indent="1"/>
    </xf>
    <xf numFmtId="49" fontId="7" fillId="0" borderId="44" xfId="180" applyNumberFormat="1" applyFont="1" applyBorder="1" applyAlignment="1">
      <alignment horizontal="center" vertical="center" wrapText="1"/>
    </xf>
    <xf numFmtId="49" fontId="7" fillId="0" borderId="45" xfId="180" applyNumberFormat="1" applyFont="1" applyBorder="1" applyAlignment="1">
      <alignment horizontal="center" vertical="center" wrapText="1"/>
    </xf>
    <xf numFmtId="0" fontId="8" fillId="9" borderId="36" xfId="181" quotePrefix="1" applyFont="1" applyFill="1" applyBorder="1" applyAlignment="1">
      <alignment horizontal="center" vertical="center" wrapText="1"/>
    </xf>
    <xf numFmtId="0" fontId="8" fillId="9" borderId="37" xfId="181" quotePrefix="1" applyFont="1" applyFill="1" applyBorder="1" applyAlignment="1">
      <alignment horizontal="center" vertical="center" wrapText="1"/>
    </xf>
    <xf numFmtId="0" fontId="8" fillId="9" borderId="38" xfId="181" quotePrefix="1" applyFont="1" applyFill="1" applyBorder="1" applyAlignment="1">
      <alignment horizontal="center" vertical="center" wrapText="1"/>
    </xf>
    <xf numFmtId="0" fontId="9" fillId="0" borderId="1" xfId="180" applyFont="1" applyBorder="1" applyAlignment="1">
      <alignment horizontal="left" vertical="center"/>
    </xf>
    <xf numFmtId="0" fontId="9" fillId="0" borderId="36" xfId="180" applyFont="1" applyBorder="1" applyAlignment="1">
      <alignment horizontal="left" vertical="center" wrapText="1"/>
    </xf>
    <xf numFmtId="0" fontId="9" fillId="0" borderId="38" xfId="180" applyFont="1" applyBorder="1" applyAlignment="1">
      <alignment horizontal="left" vertical="center"/>
    </xf>
    <xf numFmtId="0" fontId="9" fillId="0" borderId="36" xfId="180" applyFont="1" applyBorder="1" applyAlignment="1">
      <alignment horizontal="left" vertical="top" wrapText="1"/>
    </xf>
    <xf numFmtId="0" fontId="9" fillId="0" borderId="38" xfId="180" applyFont="1" applyBorder="1" applyAlignment="1">
      <alignment horizontal="left" vertical="top" wrapText="1"/>
    </xf>
    <xf numFmtId="0" fontId="3" fillId="0" borderId="36" xfId="180" applyFont="1" applyBorder="1" applyAlignment="1">
      <alignment horizontal="left" vertical="top" wrapText="1"/>
    </xf>
    <xf numFmtId="0" fontId="3" fillId="0" borderId="38" xfId="180" applyFont="1" applyBorder="1" applyAlignment="1">
      <alignment horizontal="left" vertical="top" wrapText="1"/>
    </xf>
    <xf numFmtId="0" fontId="9" fillId="0" borderId="38" xfId="180" applyFont="1" applyBorder="1" applyAlignment="1">
      <alignment horizontal="left" vertical="center" wrapText="1"/>
    </xf>
    <xf numFmtId="0" fontId="3" fillId="0" borderId="36" xfId="180" applyFont="1" applyBorder="1" applyAlignment="1">
      <alignment horizontal="left" vertical="center" wrapText="1"/>
    </xf>
    <xf numFmtId="0" fontId="3" fillId="0" borderId="38" xfId="180" applyFont="1" applyBorder="1" applyAlignment="1">
      <alignment horizontal="left" vertical="center" wrapText="1"/>
    </xf>
    <xf numFmtId="0" fontId="8" fillId="2" borderId="0" xfId="180" applyFont="1" applyFill="1" applyAlignment="1">
      <alignment horizontal="center" vertical="top" wrapText="1"/>
    </xf>
    <xf numFmtId="0" fontId="8" fillId="2" borderId="42" xfId="180" applyFont="1" applyFill="1" applyBorder="1" applyAlignment="1">
      <alignment horizontal="center" vertical="top" wrapText="1"/>
    </xf>
    <xf numFmtId="0" fontId="27" fillId="8" borderId="1" xfId="180" applyFont="1" applyFill="1" applyBorder="1" applyAlignment="1">
      <alignment horizontal="right" vertical="center" indent="1"/>
    </xf>
    <xf numFmtId="0" fontId="8" fillId="2" borderId="1" xfId="180" applyFont="1" applyFill="1" applyBorder="1" applyAlignment="1">
      <alignment horizontal="center" vertical="center" wrapText="1"/>
    </xf>
    <xf numFmtId="0" fontId="27" fillId="13" borderId="36" xfId="180" applyFont="1" applyFill="1" applyBorder="1" applyAlignment="1">
      <alignment horizontal="center" vertical="center"/>
    </xf>
    <xf numFmtId="0" fontId="27" fillId="13" borderId="37" xfId="180" applyFont="1" applyFill="1" applyBorder="1" applyAlignment="1">
      <alignment horizontal="center" vertical="center"/>
    </xf>
    <xf numFmtId="0" fontId="27" fillId="13" borderId="38" xfId="180" applyFont="1" applyFill="1" applyBorder="1" applyAlignment="1">
      <alignment horizontal="center" vertical="center"/>
    </xf>
    <xf numFmtId="0" fontId="8" fillId="2" borderId="1" xfId="180" applyFont="1" applyFill="1" applyBorder="1" applyAlignment="1">
      <alignment horizontal="left" vertical="center" wrapText="1"/>
    </xf>
    <xf numFmtId="0" fontId="6" fillId="6" borderId="1" xfId="180" applyFont="1" applyFill="1" applyBorder="1" applyAlignment="1">
      <alignment horizontal="center" vertical="center" wrapText="1"/>
    </xf>
    <xf numFmtId="0" fontId="6" fillId="6" borderId="36" xfId="180" applyFont="1" applyFill="1" applyBorder="1" applyAlignment="1">
      <alignment horizontal="center" vertical="center" wrapText="1"/>
    </xf>
    <xf numFmtId="0" fontId="6" fillId="6" borderId="37" xfId="180" applyFont="1" applyFill="1" applyBorder="1" applyAlignment="1">
      <alignment horizontal="center" vertical="center" wrapText="1"/>
    </xf>
    <xf numFmtId="0" fontId="6" fillId="6" borderId="38" xfId="180" applyFont="1" applyFill="1" applyBorder="1" applyAlignment="1">
      <alignment horizontal="center" vertical="center" wrapText="1"/>
    </xf>
    <xf numFmtId="0" fontId="6" fillId="6" borderId="28" xfId="180" applyFont="1" applyFill="1" applyBorder="1" applyAlignment="1">
      <alignment horizontal="center" vertical="center" wrapText="1"/>
    </xf>
    <xf numFmtId="0" fontId="6" fillId="6" borderId="15" xfId="180" applyFont="1" applyFill="1" applyBorder="1" applyAlignment="1">
      <alignment horizontal="center" vertical="center" wrapText="1"/>
    </xf>
    <xf numFmtId="0" fontId="6" fillId="6" borderId="35" xfId="180" applyFont="1" applyFill="1" applyBorder="1" applyAlignment="1">
      <alignment horizontal="center" vertical="center" wrapText="1"/>
    </xf>
    <xf numFmtId="0" fontId="6" fillId="6" borderId="43" xfId="180" applyFont="1" applyFill="1" applyBorder="1" applyAlignment="1">
      <alignment horizontal="center" vertical="center" wrapText="1"/>
    </xf>
    <xf numFmtId="0" fontId="6" fillId="6" borderId="34" xfId="180" applyFont="1" applyFill="1" applyBorder="1" applyAlignment="1">
      <alignment horizontal="center" vertical="center" wrapText="1"/>
    </xf>
    <xf numFmtId="0" fontId="6" fillId="6" borderId="33" xfId="180" applyFont="1" applyFill="1" applyBorder="1" applyAlignment="1">
      <alignment horizontal="center" vertical="center" wrapText="1"/>
    </xf>
    <xf numFmtId="0" fontId="7" fillId="0" borderId="1" xfId="180" applyFont="1" applyBorder="1" applyAlignment="1">
      <alignment horizontal="left" vertical="center" wrapText="1"/>
    </xf>
    <xf numFmtId="0" fontId="27" fillId="8" borderId="34" xfId="180" applyFont="1" applyFill="1" applyBorder="1" applyAlignment="1">
      <alignment horizontal="center" vertical="center"/>
    </xf>
    <xf numFmtId="0" fontId="27" fillId="8" borderId="33" xfId="180" applyFont="1" applyFill="1" applyBorder="1" applyAlignment="1">
      <alignment horizontal="center" vertical="center"/>
    </xf>
    <xf numFmtId="0" fontId="9" fillId="0" borderId="36" xfId="180" applyFont="1" applyBorder="1" applyAlignment="1">
      <alignment horizontal="left" vertical="center"/>
    </xf>
  </cellXfs>
  <cellStyles count="184">
    <cellStyle name="Besuchter Hyperlink" xfId="56" builtinId="9" hidden="1"/>
    <cellStyle name="Besuchter Hyperlink" xfId="60" builtinId="9" hidden="1"/>
    <cellStyle name="Besuchter Hyperlink" xfId="64" builtinId="9" hidden="1"/>
    <cellStyle name="Besuchter Hyperlink" xfId="68" builtinId="9" hidden="1"/>
    <cellStyle name="Besuchter Hyperlink" xfId="72" builtinId="9" hidden="1"/>
    <cellStyle name="Besuchter Hyperlink" xfId="76" builtinId="9" hidden="1"/>
    <cellStyle name="Besuchter Hyperlink" xfId="80" builtinId="9" hidden="1"/>
    <cellStyle name="Besuchter Hyperlink" xfId="84" builtinId="9" hidden="1"/>
    <cellStyle name="Besuchter Hyperlink" xfId="88" builtinId="9" hidden="1"/>
    <cellStyle name="Besuchter Hyperlink" xfId="92" builtinId="9" hidden="1"/>
    <cellStyle name="Besuchter Hyperlink" xfId="96" builtinId="9" hidden="1"/>
    <cellStyle name="Besuchter Hyperlink" xfId="100" builtinId="9" hidden="1"/>
    <cellStyle name="Besuchter Hyperlink" xfId="104" builtinId="9" hidden="1"/>
    <cellStyle name="Besuchter Hyperlink" xfId="108" builtinId="9" hidden="1"/>
    <cellStyle name="Besuchter Hyperlink" xfId="112" builtinId="9" hidden="1"/>
    <cellStyle name="Besuchter Hyperlink" xfId="116" builtinId="9" hidden="1"/>
    <cellStyle name="Besuchter Hyperlink" xfId="120" builtinId="9" hidden="1"/>
    <cellStyle name="Besuchter Hyperlink" xfId="124" builtinId="9" hidden="1"/>
    <cellStyle name="Besuchter Hyperlink" xfId="128" builtinId="9" hidden="1"/>
    <cellStyle name="Besuchter Hyperlink" xfId="132" builtinId="9" hidden="1"/>
    <cellStyle name="Besuchter Hyperlink" xfId="136" builtinId="9" hidden="1"/>
    <cellStyle name="Besuchter Hyperlink" xfId="140" builtinId="9" hidden="1"/>
    <cellStyle name="Besuchter Hyperlink" xfId="144" builtinId="9" hidden="1"/>
    <cellStyle name="Besuchter Hyperlink" xfId="148" builtinId="9" hidden="1"/>
    <cellStyle name="Besuchter Hyperlink" xfId="152" builtinId="9" hidden="1"/>
    <cellStyle name="Besuchter Hyperlink" xfId="156" builtinId="9" hidden="1"/>
    <cellStyle name="Besuchter Hyperlink" xfId="160" builtinId="9" hidden="1"/>
    <cellStyle name="Besuchter Hyperlink" xfId="164" builtinId="9" hidden="1"/>
    <cellStyle name="Besuchter Hyperlink" xfId="168" builtinId="9" hidden="1"/>
    <cellStyle name="Besuchter Hyperlink" xfId="172" builtinId="9" hidden="1"/>
    <cellStyle name="Besuchter Hyperlink" xfId="176" builtinId="9" hidden="1"/>
    <cellStyle name="Besuchter Hyperlink" xfId="174" builtinId="9" hidden="1"/>
    <cellStyle name="Besuchter Hyperlink" xfId="170" builtinId="9" hidden="1"/>
    <cellStyle name="Besuchter Hyperlink" xfId="166" builtinId="9" hidden="1"/>
    <cellStyle name="Besuchter Hyperlink" xfId="162" builtinId="9" hidden="1"/>
    <cellStyle name="Besuchter Hyperlink" xfId="158" builtinId="9" hidden="1"/>
    <cellStyle name="Besuchter Hyperlink" xfId="154" builtinId="9" hidden="1"/>
    <cellStyle name="Besuchter Hyperlink" xfId="150" builtinId="9" hidden="1"/>
    <cellStyle name="Besuchter Hyperlink" xfId="146" builtinId="9" hidden="1"/>
    <cellStyle name="Besuchter Hyperlink" xfId="142" builtinId="9" hidden="1"/>
    <cellStyle name="Besuchter Hyperlink" xfId="138" builtinId="9" hidden="1"/>
    <cellStyle name="Besuchter Hyperlink" xfId="134" builtinId="9" hidden="1"/>
    <cellStyle name="Besuchter Hyperlink" xfId="130" builtinId="9" hidden="1"/>
    <cellStyle name="Besuchter Hyperlink" xfId="126" builtinId="9" hidden="1"/>
    <cellStyle name="Besuchter Hyperlink" xfId="122" builtinId="9" hidden="1"/>
    <cellStyle name="Besuchter Hyperlink" xfId="118" builtinId="9" hidden="1"/>
    <cellStyle name="Besuchter Hyperlink" xfId="114" builtinId="9" hidden="1"/>
    <cellStyle name="Besuchter Hyperlink" xfId="110" builtinId="9" hidden="1"/>
    <cellStyle name="Besuchter Hyperlink" xfId="106" builtinId="9" hidden="1"/>
    <cellStyle name="Besuchter Hyperlink" xfId="102" builtinId="9" hidden="1"/>
    <cellStyle name="Besuchter Hyperlink" xfId="98" builtinId="9" hidden="1"/>
    <cellStyle name="Besuchter Hyperlink" xfId="94" builtinId="9" hidden="1"/>
    <cellStyle name="Besuchter Hyperlink" xfId="90" builtinId="9" hidden="1"/>
    <cellStyle name="Besuchter Hyperlink" xfId="86" builtinId="9" hidden="1"/>
    <cellStyle name="Besuchter Hyperlink" xfId="82" builtinId="9" hidden="1"/>
    <cellStyle name="Besuchter Hyperlink" xfId="78" builtinId="9" hidden="1"/>
    <cellStyle name="Besuchter Hyperlink" xfId="74" builtinId="9" hidden="1"/>
    <cellStyle name="Besuchter Hyperlink" xfId="70" builtinId="9" hidden="1"/>
    <cellStyle name="Besuchter Hyperlink" xfId="66" builtinId="9" hidden="1"/>
    <cellStyle name="Besuchter Hyperlink" xfId="62" builtinId="9" hidden="1"/>
    <cellStyle name="Besuchter Hyperlink" xfId="58" builtinId="9" hidden="1"/>
    <cellStyle name="Besuchter Hyperlink" xfId="54" builtinId="9" hidden="1"/>
    <cellStyle name="Besuchter Hyperlink" xfId="20" builtinId="9" hidden="1"/>
    <cellStyle name="Besuchter Hyperlink" xfId="22" builtinId="9" hidden="1"/>
    <cellStyle name="Besuchter Hyperlink" xfId="24" builtinId="9" hidden="1"/>
    <cellStyle name="Besuchter Hyperlink" xfId="28" builtinId="9" hidden="1"/>
    <cellStyle name="Besuchter Hyperlink" xfId="30" builtinId="9" hidden="1"/>
    <cellStyle name="Besuchter Hyperlink" xfId="32" builtinId="9" hidden="1"/>
    <cellStyle name="Besuchter Hyperlink" xfId="36" builtinId="9" hidden="1"/>
    <cellStyle name="Besuchter Hyperlink" xfId="38" builtinId="9" hidden="1"/>
    <cellStyle name="Besuchter Hyperlink" xfId="40" builtinId="9" hidden="1"/>
    <cellStyle name="Besuchter Hyperlink" xfId="44" builtinId="9" hidden="1"/>
    <cellStyle name="Besuchter Hyperlink" xfId="46" builtinId="9" hidden="1"/>
    <cellStyle name="Besuchter Hyperlink" xfId="48" builtinId="9" hidden="1"/>
    <cellStyle name="Besuchter Hyperlink" xfId="52" builtinId="9" hidden="1"/>
    <cellStyle name="Besuchter Hyperlink" xfId="50" builtinId="9" hidden="1"/>
    <cellStyle name="Besuchter Hyperlink" xfId="42" builtinId="9" hidden="1"/>
    <cellStyle name="Besuchter Hyperlink" xfId="34" builtinId="9" hidden="1"/>
    <cellStyle name="Besuchter Hyperlink" xfId="26" builtinId="9" hidden="1"/>
    <cellStyle name="Besuchter Hyperlink" xfId="18" builtinId="9" hidden="1"/>
    <cellStyle name="Besuchter Hyperlink" xfId="8" builtinId="9" hidden="1"/>
    <cellStyle name="Besuchter Hyperlink" xfId="12" builtinId="9" hidden="1"/>
    <cellStyle name="Besuchter Hyperlink" xfId="14" builtinId="9" hidden="1"/>
    <cellStyle name="Besuchter Hyperlink" xfId="16" builtinId="9" hidden="1"/>
    <cellStyle name="Besuchter Hyperlink" xfId="10" builtinId="9" hidden="1"/>
    <cellStyle name="Besuchter Hyperlink" xfId="4" builtinId="9" hidden="1"/>
    <cellStyle name="Besuchter Hyperlink" xfId="6" builtinId="9" hidden="1"/>
    <cellStyle name="Besuchter Hyperlink" xfId="2" builtinId="9" hidden="1"/>
    <cellStyle name="Link" xfId="83" builtinId="8" hidden="1"/>
    <cellStyle name="Link" xfId="85" builtinId="8" hidden="1"/>
    <cellStyle name="Link" xfId="87" builtinId="8" hidden="1"/>
    <cellStyle name="Link" xfId="91" builtinId="8" hidden="1"/>
    <cellStyle name="Link" xfId="93" builtinId="8" hidden="1"/>
    <cellStyle name="Link" xfId="95" builtinId="8" hidden="1"/>
    <cellStyle name="Link" xfId="99" builtinId="8" hidden="1"/>
    <cellStyle name="Link" xfId="101" builtinId="8" hidden="1"/>
    <cellStyle name="Link" xfId="103" builtinId="8" hidden="1"/>
    <cellStyle name="Link" xfId="107" builtinId="8" hidden="1"/>
    <cellStyle name="Link" xfId="109" builtinId="8" hidden="1"/>
    <cellStyle name="Link" xfId="111" builtinId="8" hidden="1"/>
    <cellStyle name="Link" xfId="115" builtinId="8" hidden="1"/>
    <cellStyle name="Link" xfId="117" builtinId="8" hidden="1"/>
    <cellStyle name="Link" xfId="119" builtinId="8" hidden="1"/>
    <cellStyle name="Link" xfId="123" builtinId="8" hidden="1"/>
    <cellStyle name="Link" xfId="125" builtinId="8" hidden="1"/>
    <cellStyle name="Link" xfId="127" builtinId="8" hidden="1"/>
    <cellStyle name="Link" xfId="131" builtinId="8" hidden="1"/>
    <cellStyle name="Link" xfId="133" builtinId="8" hidden="1"/>
    <cellStyle name="Link" xfId="135" builtinId="8" hidden="1"/>
    <cellStyle name="Link" xfId="139" builtinId="8" hidden="1"/>
    <cellStyle name="Link" xfId="141" builtinId="8" hidden="1"/>
    <cellStyle name="Link" xfId="143" builtinId="8" hidden="1"/>
    <cellStyle name="Link" xfId="147" builtinId="8" hidden="1"/>
    <cellStyle name="Link" xfId="149" builtinId="8" hidden="1"/>
    <cellStyle name="Link" xfId="151" builtinId="8" hidden="1"/>
    <cellStyle name="Link" xfId="155" builtinId="8" hidden="1"/>
    <cellStyle name="Link" xfId="157" builtinId="8" hidden="1"/>
    <cellStyle name="Link" xfId="159" builtinId="8" hidden="1"/>
    <cellStyle name="Link" xfId="163" builtinId="8" hidden="1"/>
    <cellStyle name="Link" xfId="165" builtinId="8" hidden="1"/>
    <cellStyle name="Link" xfId="167" builtinId="8" hidden="1"/>
    <cellStyle name="Link" xfId="171" builtinId="8" hidden="1"/>
    <cellStyle name="Link" xfId="173" builtinId="8" hidden="1"/>
    <cellStyle name="Link" xfId="175" builtinId="8" hidden="1"/>
    <cellStyle name="Link" xfId="169" builtinId="8" hidden="1"/>
    <cellStyle name="Link" xfId="161" builtinId="8" hidden="1"/>
    <cellStyle name="Link" xfId="153" builtinId="8" hidden="1"/>
    <cellStyle name="Link" xfId="145" builtinId="8" hidden="1"/>
    <cellStyle name="Link" xfId="137" builtinId="8" hidden="1"/>
    <cellStyle name="Link" xfId="129" builtinId="8" hidden="1"/>
    <cellStyle name="Link" xfId="121" builtinId="8" hidden="1"/>
    <cellStyle name="Link" xfId="113" builtinId="8" hidden="1"/>
    <cellStyle name="Link" xfId="105" builtinId="8" hidden="1"/>
    <cellStyle name="Link" xfId="97" builtinId="8" hidden="1"/>
    <cellStyle name="Link" xfId="89" builtinId="8" hidden="1"/>
    <cellStyle name="Link" xfId="81" builtinId="8" hidden="1"/>
    <cellStyle name="Link" xfId="35" builtinId="8" hidden="1"/>
    <cellStyle name="Link" xfId="37" builtinId="8" hidden="1"/>
    <cellStyle name="Link" xfId="39"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5" builtinId="8" hidden="1"/>
    <cellStyle name="Link" xfId="77" builtinId="8" hidden="1"/>
    <cellStyle name="Link" xfId="79" builtinId="8" hidden="1"/>
    <cellStyle name="Link" xfId="73" builtinId="8" hidden="1"/>
    <cellStyle name="Link" xfId="57" builtinId="8" hidden="1"/>
    <cellStyle name="Link" xfId="41"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7" builtinId="8" hidden="1"/>
    <cellStyle name="Link" xfId="11" builtinId="8" hidden="1"/>
    <cellStyle name="Link" xfId="13" builtinId="8" hidden="1"/>
    <cellStyle name="Link" xfId="15" builtinId="8" hidden="1"/>
    <cellStyle name="Link" xfId="9" builtinId="8" hidden="1"/>
    <cellStyle name="Link" xfId="3" builtinId="8" hidden="1"/>
    <cellStyle name="Link" xfId="5" builtinId="8" hidden="1"/>
    <cellStyle name="Link" xfId="1" builtinId="8" hidden="1"/>
    <cellStyle name="Standard" xfId="0" builtinId="0"/>
    <cellStyle name="Standard 2" xfId="180" xr:uid="{00000000-0005-0000-0000-0000B2000000}"/>
    <cellStyle name="Standard 3" xfId="181" xr:uid="{00000000-0005-0000-0000-0000B3000000}"/>
    <cellStyle name="Standard 3 2" xfId="183" xr:uid="{00000000-0005-0000-0000-0000B4000000}"/>
    <cellStyle name="Standard 4" xfId="182" xr:uid="{00000000-0005-0000-0000-0000B5000000}"/>
    <cellStyle name="Währung 2" xfId="177" xr:uid="{00000000-0005-0000-0000-0000B6000000}"/>
    <cellStyle name="Währung 2 2" xfId="179" xr:uid="{00000000-0005-0000-0000-0000B7000000}"/>
    <cellStyle name="Währung 3" xfId="178" xr:uid="{00000000-0005-0000-0000-0000B8000000}"/>
  </cellStyles>
  <dxfs count="147">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00"/>
      <color rgb="FF004994"/>
      <color rgb="FFCCFFCC"/>
      <color rgb="FFFFFFCC"/>
      <color rgb="FFF2F20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0</xdr:colOff>
      <xdr:row>11</xdr:row>
      <xdr:rowOff>0</xdr:rowOff>
    </xdr:from>
    <xdr:to>
      <xdr:col>13</xdr:col>
      <xdr:colOff>19050</xdr:colOff>
      <xdr:row>11</xdr:row>
      <xdr:rowOff>38100</xdr:rowOff>
    </xdr:to>
    <xdr:sp macro="" textlink="">
      <xdr:nvSpPr>
        <xdr:cNvPr id="2" name="Text Box 1">
          <a:extLst>
            <a:ext uri="{FF2B5EF4-FFF2-40B4-BE49-F238E27FC236}">
              <a16:creationId xmlns:a16="http://schemas.microsoft.com/office/drawing/2014/main" id="{6B486D57-9E63-452D-909B-568811E8482C}"/>
            </a:ext>
          </a:extLst>
        </xdr:cNvPr>
        <xdr:cNvSpPr>
          <a:spLocks noChangeArrowheads="1"/>
        </xdr:cNvSpPr>
      </xdr:nvSpPr>
      <xdr:spPr bwMode="auto">
        <a:xfrm flipH="1">
          <a:off x="8991600" y="1647825"/>
          <a:ext cx="3048000" cy="38100"/>
        </a:xfrm>
        <a:custGeom>
          <a:avLst/>
          <a:gdLst>
            <a:gd name="T0" fmla="*/ 0 w 2633472"/>
            <a:gd name="T1" fmla="*/ 0 h 137160"/>
            <a:gd name="T2" fmla="*/ 4717927 w 2633472"/>
            <a:gd name="T3" fmla="*/ 665863 h 137160"/>
            <a:gd name="T4" fmla="*/ 6595936 w 2633472"/>
            <a:gd name="T5" fmla="*/ 488300 h 137160"/>
            <a:gd name="T6" fmla="*/ 0 w 2633472"/>
            <a:gd name="T7" fmla="*/ 488300 h 137160"/>
            <a:gd name="T8" fmla="*/ 0 w 2633472"/>
            <a:gd name="T9" fmla="*/ 0 h 137160"/>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2633472" h="137160">
              <a:moveTo>
                <a:pt x="0" y="0"/>
              </a:moveTo>
              <a:lnTo>
                <a:pt x="1883664" y="137160"/>
              </a:lnTo>
              <a:lnTo>
                <a:pt x="2633472" y="100584"/>
              </a:lnTo>
              <a:lnTo>
                <a:pt x="0" y="100584"/>
              </a:lnTo>
              <a:lnTo>
                <a:pt x="0" y="0"/>
              </a:lnTo>
              <a:close/>
            </a:path>
          </a:pathLst>
        </a:cu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
  <sheetViews>
    <sheetView workbookViewId="0">
      <selection activeCell="D44" sqref="D44"/>
    </sheetView>
  </sheetViews>
  <sheetFormatPr baseColWidth="10" defaultRowHeight="12.75" x14ac:dyDescent="0.2"/>
  <sheetData>
    <row r="1" spans="1:1" x14ac:dyDescent="0.2">
      <c r="A1" t="s">
        <v>312</v>
      </c>
    </row>
    <row r="2" spans="1:1" x14ac:dyDescent="0.2">
      <c r="A2" t="s">
        <v>313</v>
      </c>
    </row>
    <row r="3" spans="1:1" x14ac:dyDescent="0.2">
      <c r="A3" t="s">
        <v>314</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23"/>
  <sheetViews>
    <sheetView tabSelected="1" zoomScale="115" zoomScaleNormal="115" zoomScalePageLayoutView="85" workbookViewId="0">
      <selection activeCell="B17" sqref="B17"/>
    </sheetView>
  </sheetViews>
  <sheetFormatPr baseColWidth="10" defaultColWidth="8" defaultRowHeight="12.75" x14ac:dyDescent="0.2"/>
  <cols>
    <col min="1" max="1" width="9.85546875" style="6" customWidth="1"/>
    <col min="2" max="2" width="83.5703125" style="1" customWidth="1"/>
    <col min="3" max="3" width="17" style="1" customWidth="1"/>
    <col min="4" max="4" width="55.7109375" style="1" customWidth="1"/>
    <col min="5" max="16384" width="8" style="1"/>
  </cols>
  <sheetData>
    <row r="1" spans="1:10" x14ac:dyDescent="0.2">
      <c r="A1" s="181" t="s">
        <v>201</v>
      </c>
      <c r="B1" s="182"/>
      <c r="C1" s="182"/>
      <c r="D1" s="183"/>
    </row>
    <row r="2" spans="1:10" x14ac:dyDescent="0.2">
      <c r="A2" s="184"/>
      <c r="B2" s="185"/>
      <c r="C2" s="185"/>
      <c r="D2" s="186"/>
    </row>
    <row r="3" spans="1:10" ht="20.25" x14ac:dyDescent="0.2">
      <c r="A3" s="187" t="s">
        <v>1127</v>
      </c>
      <c r="B3" s="188"/>
      <c r="C3" s="188"/>
      <c r="D3" s="189"/>
    </row>
    <row r="4" spans="1:10" ht="24.75" customHeight="1" x14ac:dyDescent="0.2">
      <c r="A4" s="172" t="s">
        <v>1128</v>
      </c>
      <c r="B4" s="173"/>
      <c r="C4" s="173"/>
      <c r="D4" s="174"/>
    </row>
    <row r="5" spans="1:10" ht="18" customHeight="1" x14ac:dyDescent="0.2">
      <c r="A5" s="190" t="s">
        <v>693</v>
      </c>
      <c r="B5" s="191"/>
      <c r="C5" s="191"/>
      <c r="D5" s="192"/>
    </row>
    <row r="6" spans="1:10" ht="18" customHeight="1" x14ac:dyDescent="0.2">
      <c r="A6" s="193" t="s">
        <v>473</v>
      </c>
      <c r="B6" s="194"/>
      <c r="C6" s="194"/>
      <c r="D6" s="195"/>
    </row>
    <row r="7" spans="1:10" ht="16.5" customHeight="1" x14ac:dyDescent="0.2">
      <c r="A7" s="44"/>
      <c r="B7" s="11"/>
      <c r="C7" s="196"/>
      <c r="D7" s="197"/>
    </row>
    <row r="8" spans="1:10" ht="15" x14ac:dyDescent="0.2">
      <c r="A8" s="44"/>
      <c r="B8" s="11" t="s">
        <v>467</v>
      </c>
      <c r="C8" s="171"/>
      <c r="D8" s="171"/>
      <c r="E8" s="45"/>
      <c r="F8" s="45"/>
      <c r="G8" s="45"/>
      <c r="H8" s="45"/>
      <c r="J8" s="45"/>
    </row>
    <row r="9" spans="1:10" ht="6" customHeight="1" x14ac:dyDescent="0.2">
      <c r="A9" s="44"/>
      <c r="B9" s="11"/>
      <c r="C9" s="9"/>
      <c r="D9" s="46"/>
    </row>
    <row r="10" spans="1:10" ht="15" x14ac:dyDescent="0.2">
      <c r="A10" s="44"/>
      <c r="B10" s="11" t="s">
        <v>468</v>
      </c>
      <c r="C10" s="175"/>
      <c r="D10" s="175"/>
    </row>
    <row r="11" spans="1:10" ht="15" x14ac:dyDescent="0.2">
      <c r="A11" s="44"/>
      <c r="B11" s="11"/>
      <c r="C11" s="47"/>
      <c r="D11" s="11"/>
    </row>
    <row r="12" spans="1:10" ht="16.5" customHeight="1" x14ac:dyDescent="0.2">
      <c r="A12" s="48">
        <v>0</v>
      </c>
      <c r="B12" s="180" t="s">
        <v>217</v>
      </c>
      <c r="C12" s="180"/>
      <c r="D12" s="180"/>
    </row>
    <row r="13" spans="1:10" ht="28.5" x14ac:dyDescent="0.2">
      <c r="A13" s="49" t="s">
        <v>234</v>
      </c>
      <c r="B13" s="50" t="s">
        <v>646</v>
      </c>
      <c r="C13" s="164"/>
      <c r="D13" s="165"/>
    </row>
    <row r="14" spans="1:10" ht="48" customHeight="1" x14ac:dyDescent="0.2">
      <c r="A14" s="49" t="s">
        <v>235</v>
      </c>
      <c r="B14" s="50" t="s">
        <v>218</v>
      </c>
      <c r="C14" s="164"/>
      <c r="D14" s="165"/>
    </row>
    <row r="15" spans="1:10" ht="57" x14ac:dyDescent="0.2">
      <c r="A15" s="49" t="s">
        <v>236</v>
      </c>
      <c r="B15" s="50" t="s">
        <v>477</v>
      </c>
      <c r="C15" s="164"/>
      <c r="D15" s="165"/>
    </row>
    <row r="16" spans="1:10" ht="28.5" x14ac:dyDescent="0.2">
      <c r="A16" s="49" t="s">
        <v>237</v>
      </c>
      <c r="B16" s="50" t="s">
        <v>784</v>
      </c>
      <c r="C16" s="164"/>
      <c r="D16" s="165"/>
    </row>
    <row r="17" spans="1:4" ht="28.5" x14ac:dyDescent="0.2">
      <c r="A17" s="49" t="s">
        <v>238</v>
      </c>
      <c r="B17" s="50" t="s">
        <v>261</v>
      </c>
      <c r="C17" s="164"/>
      <c r="D17" s="165"/>
    </row>
    <row r="18" spans="1:4" ht="42.75" x14ac:dyDescent="0.2">
      <c r="A18" s="49" t="s">
        <v>239</v>
      </c>
      <c r="B18" s="50" t="s">
        <v>260</v>
      </c>
      <c r="C18" s="164"/>
      <c r="D18" s="165"/>
    </row>
    <row r="19" spans="1:4" ht="42.75" x14ac:dyDescent="0.2">
      <c r="A19" s="49" t="s">
        <v>240</v>
      </c>
      <c r="B19" s="50" t="s">
        <v>478</v>
      </c>
      <c r="C19" s="164"/>
      <c r="D19" s="165"/>
    </row>
    <row r="20" spans="1:4" ht="28.5" x14ac:dyDescent="0.2">
      <c r="A20" s="49" t="s">
        <v>241</v>
      </c>
      <c r="B20" s="50" t="s">
        <v>297</v>
      </c>
      <c r="C20" s="164"/>
      <c r="D20" s="165"/>
    </row>
    <row r="21" spans="1:4" ht="42.75" x14ac:dyDescent="0.2">
      <c r="A21" s="49" t="s">
        <v>242</v>
      </c>
      <c r="B21" s="50" t="s">
        <v>867</v>
      </c>
      <c r="C21" s="164"/>
      <c r="D21" s="165"/>
    </row>
    <row r="22" spans="1:4" ht="28.5" x14ac:dyDescent="0.2">
      <c r="A22" s="49" t="s">
        <v>243</v>
      </c>
      <c r="B22" s="50" t="s">
        <v>785</v>
      </c>
      <c r="C22" s="164"/>
      <c r="D22" s="165"/>
    </row>
    <row r="23" spans="1:4" ht="28.5" x14ac:dyDescent="0.2">
      <c r="A23" s="49" t="s">
        <v>244</v>
      </c>
      <c r="B23" s="50" t="s">
        <v>298</v>
      </c>
      <c r="C23" s="164"/>
      <c r="D23" s="165"/>
    </row>
    <row r="24" spans="1:4" ht="42.75" x14ac:dyDescent="0.2">
      <c r="A24" s="49" t="s">
        <v>245</v>
      </c>
      <c r="B24" s="50" t="s">
        <v>719</v>
      </c>
      <c r="C24" s="164"/>
      <c r="D24" s="165"/>
    </row>
    <row r="25" spans="1:4" ht="57" x14ac:dyDescent="0.2">
      <c r="A25" s="49" t="s">
        <v>246</v>
      </c>
      <c r="B25" s="50" t="s">
        <v>1121</v>
      </c>
      <c r="C25" s="164"/>
      <c r="D25" s="165"/>
    </row>
    <row r="26" spans="1:4" ht="199.5" x14ac:dyDescent="0.2">
      <c r="A26" s="49" t="s">
        <v>247</v>
      </c>
      <c r="B26" s="50" t="s">
        <v>1122</v>
      </c>
      <c r="C26" s="164"/>
      <c r="D26" s="165"/>
    </row>
    <row r="27" spans="1:4" ht="99.75" x14ac:dyDescent="0.2">
      <c r="A27" s="51" t="s">
        <v>248</v>
      </c>
      <c r="B27" s="50" t="s">
        <v>1185</v>
      </c>
      <c r="C27" s="164"/>
      <c r="D27" s="165"/>
    </row>
    <row r="28" spans="1:4" ht="303.75" customHeight="1" x14ac:dyDescent="0.2">
      <c r="A28" s="49" t="s">
        <v>249</v>
      </c>
      <c r="B28" s="50" t="s">
        <v>1120</v>
      </c>
      <c r="C28" s="164"/>
      <c r="D28" s="165"/>
    </row>
    <row r="29" spans="1:4" ht="99.75" x14ac:dyDescent="0.2">
      <c r="A29" s="49" t="s">
        <v>311</v>
      </c>
      <c r="B29" s="50" t="s">
        <v>696</v>
      </c>
      <c r="C29" s="164"/>
      <c r="D29" s="165"/>
    </row>
    <row r="30" spans="1:4" ht="28.5" x14ac:dyDescent="0.2">
      <c r="A30" s="49" t="s">
        <v>742</v>
      </c>
      <c r="B30" s="50" t="s">
        <v>786</v>
      </c>
      <c r="C30" s="164"/>
      <c r="D30" s="165"/>
    </row>
    <row r="31" spans="1:4" ht="114" x14ac:dyDescent="0.2">
      <c r="A31" s="49" t="s">
        <v>592</v>
      </c>
      <c r="B31" s="50" t="s">
        <v>250</v>
      </c>
      <c r="C31" s="164"/>
      <c r="D31" s="165"/>
    </row>
    <row r="32" spans="1:4" ht="33.75" customHeight="1" x14ac:dyDescent="0.2">
      <c r="A32" s="49" t="s">
        <v>743</v>
      </c>
      <c r="B32" s="50" t="s">
        <v>816</v>
      </c>
      <c r="C32" s="164"/>
      <c r="D32" s="165"/>
    </row>
    <row r="33" spans="1:5" ht="42.75" x14ac:dyDescent="0.2">
      <c r="A33" s="49" t="s">
        <v>781</v>
      </c>
      <c r="B33" s="50" t="s">
        <v>994</v>
      </c>
      <c r="C33" s="164"/>
      <c r="D33" s="165"/>
    </row>
    <row r="34" spans="1:5" ht="28.5" x14ac:dyDescent="0.2">
      <c r="A34" s="49" t="s">
        <v>870</v>
      </c>
      <c r="B34" s="50" t="s">
        <v>747</v>
      </c>
      <c r="C34" s="164"/>
      <c r="D34" s="165"/>
    </row>
    <row r="35" spans="1:5" ht="57" x14ac:dyDescent="0.2">
      <c r="A35" s="49" t="s">
        <v>995</v>
      </c>
      <c r="B35" s="50" t="s">
        <v>748</v>
      </c>
      <c r="C35" s="164"/>
      <c r="D35" s="165"/>
    </row>
    <row r="36" spans="1:5" ht="356.25" x14ac:dyDescent="0.2">
      <c r="A36" s="49" t="s">
        <v>1000</v>
      </c>
      <c r="B36" s="50" t="s">
        <v>1126</v>
      </c>
      <c r="C36" s="164"/>
      <c r="D36" s="165"/>
    </row>
    <row r="37" spans="1:5" ht="11.25" customHeight="1" x14ac:dyDescent="0.2">
      <c r="A37" s="44"/>
      <c r="B37" s="11"/>
      <c r="C37" s="166" t="s">
        <v>5</v>
      </c>
      <c r="D37" s="167"/>
    </row>
    <row r="38" spans="1:5" ht="14.25" customHeight="1" x14ac:dyDescent="0.2">
      <c r="A38" s="52"/>
      <c r="B38" s="53"/>
      <c r="C38" s="168"/>
      <c r="D38" s="169"/>
    </row>
    <row r="39" spans="1:5" ht="15" x14ac:dyDescent="0.2">
      <c r="A39" s="176" t="s">
        <v>6</v>
      </c>
      <c r="B39" s="177" t="s">
        <v>7</v>
      </c>
      <c r="C39" s="54" t="s">
        <v>466</v>
      </c>
      <c r="D39" s="178" t="s">
        <v>8</v>
      </c>
    </row>
    <row r="40" spans="1:5" ht="19.5" customHeight="1" x14ac:dyDescent="0.2">
      <c r="A40" s="176"/>
      <c r="B40" s="177"/>
      <c r="C40" s="55" t="s">
        <v>9</v>
      </c>
      <c r="D40" s="179"/>
      <c r="E40" s="57"/>
    </row>
    <row r="41" spans="1:5" ht="15" x14ac:dyDescent="0.2">
      <c r="A41" s="58">
        <v>1</v>
      </c>
      <c r="B41" s="170" t="s">
        <v>10</v>
      </c>
      <c r="C41" s="170"/>
      <c r="D41" s="170"/>
    </row>
    <row r="42" spans="1:5" ht="189.75" customHeight="1" x14ac:dyDescent="0.2">
      <c r="A42" s="59" t="s">
        <v>4</v>
      </c>
      <c r="B42" s="60" t="s">
        <v>694</v>
      </c>
      <c r="C42" s="43"/>
      <c r="D42" s="61">
        <f t="shared" ref="D42:D55" si="0">IF(C42="Ja","Anforderung ist erfüllt",IF(C42="Nein","Ihr Angebot wird ausgeschlossen",))</f>
        <v>0</v>
      </c>
    </row>
    <row r="43" spans="1:5" ht="28.5" x14ac:dyDescent="0.2">
      <c r="A43" s="59" t="s">
        <v>3</v>
      </c>
      <c r="B43" s="60" t="s">
        <v>788</v>
      </c>
      <c r="C43" s="43"/>
      <c r="D43" s="61">
        <f t="shared" si="0"/>
        <v>0</v>
      </c>
    </row>
    <row r="44" spans="1:5" ht="28.5" x14ac:dyDescent="0.2">
      <c r="A44" s="59" t="s">
        <v>315</v>
      </c>
      <c r="B44" s="60" t="s">
        <v>259</v>
      </c>
      <c r="C44" s="43"/>
      <c r="D44" s="61">
        <f t="shared" si="0"/>
        <v>0</v>
      </c>
    </row>
    <row r="45" spans="1:5" ht="28.5" x14ac:dyDescent="0.2">
      <c r="A45" s="59" t="s">
        <v>316</v>
      </c>
      <c r="B45" s="60" t="s">
        <v>814</v>
      </c>
      <c r="C45" s="43"/>
      <c r="D45" s="61">
        <f t="shared" si="0"/>
        <v>0</v>
      </c>
    </row>
    <row r="46" spans="1:5" ht="256.5" x14ac:dyDescent="0.2">
      <c r="A46" s="59" t="s">
        <v>317</v>
      </c>
      <c r="B46" s="60" t="s">
        <v>863</v>
      </c>
      <c r="C46" s="43"/>
      <c r="D46" s="61">
        <f>IF(C46="Ja","Anforderung ist erfüllt",IF(C46="Nein","Ihr Angebot wird ausgeschlossen",))</f>
        <v>0</v>
      </c>
    </row>
    <row r="47" spans="1:5" ht="42.75" x14ac:dyDescent="0.2">
      <c r="A47" s="59" t="s">
        <v>318</v>
      </c>
      <c r="B47" s="60" t="s">
        <v>1186</v>
      </c>
      <c r="C47" s="43"/>
      <c r="D47" s="61">
        <f t="shared" si="0"/>
        <v>0</v>
      </c>
    </row>
    <row r="48" spans="1:5" ht="28.5" x14ac:dyDescent="0.2">
      <c r="A48" s="59" t="s">
        <v>319</v>
      </c>
      <c r="B48" s="60" t="s">
        <v>744</v>
      </c>
      <c r="C48" s="43"/>
      <c r="D48" s="61">
        <f t="shared" si="0"/>
        <v>0</v>
      </c>
    </row>
    <row r="49" spans="1:4" ht="15" x14ac:dyDescent="0.2">
      <c r="A49" s="58">
        <v>2</v>
      </c>
      <c r="B49" s="170" t="s">
        <v>11</v>
      </c>
      <c r="C49" s="170"/>
      <c r="D49" s="170"/>
    </row>
    <row r="50" spans="1:4" ht="99.75" x14ac:dyDescent="0.2">
      <c r="A50" s="59" t="s">
        <v>321</v>
      </c>
      <c r="B50" s="60" t="s">
        <v>886</v>
      </c>
      <c r="C50" s="43"/>
      <c r="D50" s="61">
        <f t="shared" si="0"/>
        <v>0</v>
      </c>
    </row>
    <row r="51" spans="1:4" ht="28.5" x14ac:dyDescent="0.2">
      <c r="A51" s="59" t="s">
        <v>322</v>
      </c>
      <c r="B51" s="50" t="s">
        <v>588</v>
      </c>
      <c r="C51" s="43"/>
      <c r="D51" s="61">
        <f t="shared" si="0"/>
        <v>0</v>
      </c>
    </row>
    <row r="52" spans="1:4" ht="57" x14ac:dyDescent="0.2">
      <c r="A52" s="59" t="s">
        <v>323</v>
      </c>
      <c r="B52" s="50" t="s">
        <v>477</v>
      </c>
      <c r="C52" s="43"/>
      <c r="D52" s="61">
        <f t="shared" si="0"/>
        <v>0</v>
      </c>
    </row>
    <row r="53" spans="1:4" ht="42.75" x14ac:dyDescent="0.2">
      <c r="A53" s="59" t="s">
        <v>324</v>
      </c>
      <c r="B53" s="60" t="s">
        <v>991</v>
      </c>
      <c r="C53" s="43"/>
      <c r="D53" s="61">
        <f t="shared" si="0"/>
        <v>0</v>
      </c>
    </row>
    <row r="54" spans="1:4" ht="42.75" x14ac:dyDescent="0.2">
      <c r="A54" s="59" t="s">
        <v>325</v>
      </c>
      <c r="B54" s="60" t="s">
        <v>868</v>
      </c>
      <c r="C54" s="43"/>
      <c r="D54" s="61">
        <f t="shared" ref="D54" si="1">IF(C54="Ja","Anforderung ist erfüllt",IF(C54="Nein","Ihr Angebot wird ausgeschlossen",))</f>
        <v>0</v>
      </c>
    </row>
    <row r="55" spans="1:4" ht="42.75" x14ac:dyDescent="0.2">
      <c r="A55" s="59" t="s">
        <v>869</v>
      </c>
      <c r="B55" s="60" t="s">
        <v>858</v>
      </c>
      <c r="C55" s="43"/>
      <c r="D55" s="61">
        <f t="shared" si="0"/>
        <v>0</v>
      </c>
    </row>
    <row r="56" spans="1:4" ht="15" x14ac:dyDescent="0.2">
      <c r="A56" s="58">
        <v>3</v>
      </c>
      <c r="B56" s="170" t="s">
        <v>59</v>
      </c>
      <c r="C56" s="170"/>
      <c r="D56" s="170"/>
    </row>
    <row r="57" spans="1:4" ht="15" x14ac:dyDescent="0.2">
      <c r="A57" s="62" t="s">
        <v>326</v>
      </c>
      <c r="B57" s="198" t="s">
        <v>58</v>
      </c>
      <c r="C57" s="198"/>
      <c r="D57" s="198"/>
    </row>
    <row r="58" spans="1:4" ht="28.5" x14ac:dyDescent="0.2">
      <c r="A58" s="59" t="s">
        <v>327</v>
      </c>
      <c r="B58" s="60" t="s">
        <v>262</v>
      </c>
      <c r="C58" s="43"/>
      <c r="D58" s="61">
        <f t="shared" ref="D58:D120" si="2">IF(C58="Ja","Anforderung ist erfüllt",IF(C58="Nein","Ihr Angebot wird ausgeschlossen",))</f>
        <v>0</v>
      </c>
    </row>
    <row r="59" spans="1:4" ht="28.5" x14ac:dyDescent="0.2">
      <c r="A59" s="59" t="s">
        <v>328</v>
      </c>
      <c r="B59" s="60" t="s">
        <v>263</v>
      </c>
      <c r="C59" s="43"/>
      <c r="D59" s="61">
        <f t="shared" si="2"/>
        <v>0</v>
      </c>
    </row>
    <row r="60" spans="1:4" ht="28.5" x14ac:dyDescent="0.2">
      <c r="A60" s="59" t="s">
        <v>329</v>
      </c>
      <c r="B60" s="60" t="s">
        <v>648</v>
      </c>
      <c r="C60" s="43"/>
      <c r="D60" s="61">
        <f t="shared" si="2"/>
        <v>0</v>
      </c>
    </row>
    <row r="61" spans="1:4" ht="14.25" x14ac:dyDescent="0.2">
      <c r="A61" s="59" t="s">
        <v>330</v>
      </c>
      <c r="B61" s="60" t="s">
        <v>264</v>
      </c>
      <c r="C61" s="43"/>
      <c r="D61" s="61">
        <f t="shared" si="2"/>
        <v>0</v>
      </c>
    </row>
    <row r="62" spans="1:4" ht="28.5" x14ac:dyDescent="0.2">
      <c r="A62" s="59" t="s">
        <v>331</v>
      </c>
      <c r="B62" s="60" t="s">
        <v>647</v>
      </c>
      <c r="C62" s="43"/>
      <c r="D62" s="61">
        <f t="shared" si="2"/>
        <v>0</v>
      </c>
    </row>
    <row r="63" spans="1:4" ht="14.25" x14ac:dyDescent="0.2">
      <c r="A63" s="59" t="s">
        <v>332</v>
      </c>
      <c r="B63" s="60" t="s">
        <v>265</v>
      </c>
      <c r="C63" s="43"/>
      <c r="D63" s="61">
        <f t="shared" si="2"/>
        <v>0</v>
      </c>
    </row>
    <row r="64" spans="1:4" ht="14.25" x14ac:dyDescent="0.2">
      <c r="A64" s="59" t="s">
        <v>333</v>
      </c>
      <c r="B64" s="60" t="s">
        <v>745</v>
      </c>
      <c r="C64" s="43"/>
      <c r="D64" s="61">
        <f t="shared" si="2"/>
        <v>0</v>
      </c>
    </row>
    <row r="65" spans="1:4" ht="18.75" customHeight="1" x14ac:dyDescent="0.2">
      <c r="A65" s="59" t="s">
        <v>334</v>
      </c>
      <c r="B65" s="60" t="s">
        <v>266</v>
      </c>
      <c r="C65" s="43"/>
      <c r="D65" s="61">
        <f t="shared" si="2"/>
        <v>0</v>
      </c>
    </row>
    <row r="66" spans="1:4" ht="28.5" x14ac:dyDescent="0.2">
      <c r="A66" s="59" t="s">
        <v>335</v>
      </c>
      <c r="B66" s="60" t="s">
        <v>267</v>
      </c>
      <c r="C66" s="43"/>
      <c r="D66" s="61">
        <f t="shared" si="2"/>
        <v>0</v>
      </c>
    </row>
    <row r="67" spans="1:4" ht="42.75" x14ac:dyDescent="0.2">
      <c r="A67" s="59" t="s">
        <v>336</v>
      </c>
      <c r="B67" s="60" t="s">
        <v>727</v>
      </c>
      <c r="C67" s="43"/>
      <c r="D67" s="61">
        <f t="shared" si="2"/>
        <v>0</v>
      </c>
    </row>
    <row r="68" spans="1:4" ht="42.75" x14ac:dyDescent="0.2">
      <c r="A68" s="59" t="s">
        <v>337</v>
      </c>
      <c r="B68" s="60" t="s">
        <v>268</v>
      </c>
      <c r="C68" s="43"/>
      <c r="D68" s="61">
        <f t="shared" si="2"/>
        <v>0</v>
      </c>
    </row>
    <row r="69" spans="1:4" ht="15" x14ac:dyDescent="0.2">
      <c r="A69" s="62" t="s">
        <v>338</v>
      </c>
      <c r="B69" s="198" t="s">
        <v>215</v>
      </c>
      <c r="C69" s="198"/>
      <c r="D69" s="198"/>
    </row>
    <row r="70" spans="1:4" ht="14.25" x14ac:dyDescent="0.2">
      <c r="A70" s="59" t="s">
        <v>339</v>
      </c>
      <c r="B70" s="60" t="s">
        <v>269</v>
      </c>
      <c r="C70" s="43"/>
      <c r="D70" s="61">
        <f t="shared" si="2"/>
        <v>0</v>
      </c>
    </row>
    <row r="71" spans="1:4" ht="28.5" x14ac:dyDescent="0.2">
      <c r="A71" s="59" t="s">
        <v>340</v>
      </c>
      <c r="B71" s="60" t="s">
        <v>861</v>
      </c>
      <c r="C71" s="43"/>
      <c r="D71" s="61">
        <f t="shared" si="2"/>
        <v>0</v>
      </c>
    </row>
    <row r="72" spans="1:4" ht="20.25" customHeight="1" x14ac:dyDescent="0.2">
      <c r="A72" s="59" t="s">
        <v>341</v>
      </c>
      <c r="B72" s="60" t="s">
        <v>270</v>
      </c>
      <c r="C72" s="43"/>
      <c r="D72" s="61">
        <f t="shared" si="2"/>
        <v>0</v>
      </c>
    </row>
    <row r="73" spans="1:4" ht="28.5" x14ac:dyDescent="0.2">
      <c r="A73" s="59" t="s">
        <v>342</v>
      </c>
      <c r="B73" s="60" t="s">
        <v>271</v>
      </c>
      <c r="C73" s="43"/>
      <c r="D73" s="61">
        <f t="shared" si="2"/>
        <v>0</v>
      </c>
    </row>
    <row r="74" spans="1:4" ht="28.5" x14ac:dyDescent="0.2">
      <c r="A74" s="59" t="s">
        <v>343</v>
      </c>
      <c r="B74" s="60" t="s">
        <v>272</v>
      </c>
      <c r="C74" s="43"/>
      <c r="D74" s="61">
        <f t="shared" si="2"/>
        <v>0</v>
      </c>
    </row>
    <row r="75" spans="1:4" ht="15" x14ac:dyDescent="0.2">
      <c r="A75" s="62" t="s">
        <v>344</v>
      </c>
      <c r="B75" s="198" t="s">
        <v>13</v>
      </c>
      <c r="C75" s="198"/>
      <c r="D75" s="198"/>
    </row>
    <row r="76" spans="1:4" ht="14.25" x14ac:dyDescent="0.2">
      <c r="A76" s="59" t="s">
        <v>345</v>
      </c>
      <c r="B76" s="60" t="s">
        <v>273</v>
      </c>
      <c r="C76" s="43"/>
      <c r="D76" s="61">
        <f t="shared" si="2"/>
        <v>0</v>
      </c>
    </row>
    <row r="77" spans="1:4" ht="14.25" x14ac:dyDescent="0.2">
      <c r="A77" s="59" t="s">
        <v>346</v>
      </c>
      <c r="B77" s="60" t="s">
        <v>990</v>
      </c>
      <c r="C77" s="43"/>
      <c r="D77" s="61">
        <f t="shared" si="2"/>
        <v>0</v>
      </c>
    </row>
    <row r="78" spans="1:4" ht="28.5" x14ac:dyDescent="0.2">
      <c r="A78" s="59" t="s">
        <v>347</v>
      </c>
      <c r="B78" s="60" t="s">
        <v>789</v>
      </c>
      <c r="C78" s="43"/>
      <c r="D78" s="61">
        <f t="shared" si="2"/>
        <v>0</v>
      </c>
    </row>
    <row r="79" spans="1:4" ht="14.25" x14ac:dyDescent="0.2">
      <c r="A79" s="59" t="s">
        <v>348</v>
      </c>
      <c r="B79" s="60" t="s">
        <v>749</v>
      </c>
      <c r="C79" s="43"/>
      <c r="D79" s="61">
        <f t="shared" si="2"/>
        <v>0</v>
      </c>
    </row>
    <row r="80" spans="1:4" ht="15" x14ac:dyDescent="0.2">
      <c r="A80" s="62" t="s">
        <v>349</v>
      </c>
      <c r="B80" s="198" t="s">
        <v>80</v>
      </c>
      <c r="C80" s="198"/>
      <c r="D80" s="198"/>
    </row>
    <row r="81" spans="1:4" ht="28.5" x14ac:dyDescent="0.2">
      <c r="A81" s="59" t="s">
        <v>350</v>
      </c>
      <c r="B81" s="60" t="s">
        <v>202</v>
      </c>
      <c r="C81" s="43"/>
      <c r="D81" s="61">
        <f t="shared" si="2"/>
        <v>0</v>
      </c>
    </row>
    <row r="82" spans="1:4" ht="57" x14ac:dyDescent="0.2">
      <c r="A82" s="59" t="s">
        <v>351</v>
      </c>
      <c r="B82" s="60" t="s">
        <v>754</v>
      </c>
      <c r="C82" s="43"/>
      <c r="D82" s="61">
        <f t="shared" si="2"/>
        <v>0</v>
      </c>
    </row>
    <row r="83" spans="1:4" ht="14.25" x14ac:dyDescent="0.2">
      <c r="A83" s="59" t="s">
        <v>352</v>
      </c>
      <c r="B83" s="60" t="s">
        <v>274</v>
      </c>
      <c r="C83" s="43"/>
      <c r="D83" s="61">
        <f t="shared" si="2"/>
        <v>0</v>
      </c>
    </row>
    <row r="84" spans="1:4" ht="14.25" x14ac:dyDescent="0.2">
      <c r="A84" s="59" t="s">
        <v>353</v>
      </c>
      <c r="B84" s="60" t="s">
        <v>275</v>
      </c>
      <c r="C84" s="43"/>
      <c r="D84" s="61">
        <f t="shared" si="2"/>
        <v>0</v>
      </c>
    </row>
    <row r="85" spans="1:4" ht="17.25" customHeight="1" x14ac:dyDescent="0.2">
      <c r="A85" s="59" t="s">
        <v>354</v>
      </c>
      <c r="B85" s="60" t="s">
        <v>276</v>
      </c>
      <c r="C85" s="43"/>
      <c r="D85" s="61">
        <f t="shared" si="2"/>
        <v>0</v>
      </c>
    </row>
    <row r="86" spans="1:4" ht="15" x14ac:dyDescent="0.2">
      <c r="A86" s="59" t="s">
        <v>355</v>
      </c>
      <c r="B86" s="60" t="s">
        <v>649</v>
      </c>
      <c r="C86" s="43"/>
      <c r="D86" s="61">
        <f t="shared" si="2"/>
        <v>0</v>
      </c>
    </row>
    <row r="87" spans="1:4" ht="15" x14ac:dyDescent="0.2">
      <c r="A87" s="62" t="s">
        <v>356</v>
      </c>
      <c r="B87" s="198" t="s">
        <v>77</v>
      </c>
      <c r="C87" s="198"/>
      <c r="D87" s="198"/>
    </row>
    <row r="88" spans="1:4" ht="57" x14ac:dyDescent="0.2">
      <c r="A88" s="59" t="s">
        <v>357</v>
      </c>
      <c r="B88" s="60" t="s">
        <v>253</v>
      </c>
      <c r="C88" s="43"/>
      <c r="D88" s="61">
        <f t="shared" si="2"/>
        <v>0</v>
      </c>
    </row>
    <row r="89" spans="1:4" ht="42.75" x14ac:dyDescent="0.2">
      <c r="A89" s="59" t="s">
        <v>358</v>
      </c>
      <c r="B89" s="60" t="s">
        <v>78</v>
      </c>
      <c r="C89" s="43"/>
      <c r="D89" s="61">
        <f t="shared" si="2"/>
        <v>0</v>
      </c>
    </row>
    <row r="90" spans="1:4" ht="14.25" x14ac:dyDescent="0.2">
      <c r="A90" s="59" t="s">
        <v>359</v>
      </c>
      <c r="B90" s="60" t="s">
        <v>79</v>
      </c>
      <c r="C90" s="43"/>
      <c r="D90" s="61">
        <f t="shared" si="2"/>
        <v>0</v>
      </c>
    </row>
    <row r="91" spans="1:4" ht="14.25" x14ac:dyDescent="0.2">
      <c r="A91" s="59" t="s">
        <v>360</v>
      </c>
      <c r="B91" s="60" t="s">
        <v>254</v>
      </c>
      <c r="C91" s="43"/>
      <c r="D91" s="61">
        <f t="shared" si="2"/>
        <v>0</v>
      </c>
    </row>
    <row r="92" spans="1:4" ht="57" x14ac:dyDescent="0.2">
      <c r="A92" s="59" t="s">
        <v>1250</v>
      </c>
      <c r="B92" s="60" t="s">
        <v>1251</v>
      </c>
      <c r="C92" s="43"/>
      <c r="D92" s="61">
        <f t="shared" ref="D92" si="3">IF(C92="Ja","Anforderung ist erfüllt",IF(C92="Nein","Ihr Angebot wird ausgeschlossen",))</f>
        <v>0</v>
      </c>
    </row>
    <row r="93" spans="1:4" ht="16.5" customHeight="1" x14ac:dyDescent="0.2">
      <c r="A93" s="62" t="s">
        <v>361</v>
      </c>
      <c r="B93" s="198" t="s">
        <v>67</v>
      </c>
      <c r="C93" s="198"/>
      <c r="D93" s="198"/>
    </row>
    <row r="94" spans="1:4" ht="31.5" customHeight="1" x14ac:dyDescent="0.2">
      <c r="A94" s="59" t="s">
        <v>362</v>
      </c>
      <c r="B94" s="60" t="s">
        <v>790</v>
      </c>
      <c r="C94" s="43"/>
      <c r="D94" s="61">
        <f t="shared" si="2"/>
        <v>0</v>
      </c>
    </row>
    <row r="95" spans="1:4" ht="46.5" customHeight="1" x14ac:dyDescent="0.2">
      <c r="A95" s="59" t="s">
        <v>363</v>
      </c>
      <c r="B95" s="60" t="s">
        <v>791</v>
      </c>
      <c r="C95" s="43"/>
      <c r="D95" s="61">
        <f t="shared" si="2"/>
        <v>0</v>
      </c>
    </row>
    <row r="96" spans="1:4" ht="28.5" x14ac:dyDescent="0.2">
      <c r="A96" s="59" t="s">
        <v>364</v>
      </c>
      <c r="B96" s="60" t="s">
        <v>278</v>
      </c>
      <c r="C96" s="43"/>
      <c r="D96" s="61">
        <f t="shared" si="2"/>
        <v>0</v>
      </c>
    </row>
    <row r="97" spans="1:4" ht="14.25" x14ac:dyDescent="0.2">
      <c r="A97" s="59" t="s">
        <v>365</v>
      </c>
      <c r="B97" s="60" t="s">
        <v>277</v>
      </c>
      <c r="C97" s="43"/>
      <c r="D97" s="61">
        <f t="shared" si="2"/>
        <v>0</v>
      </c>
    </row>
    <row r="98" spans="1:4" ht="17.25" customHeight="1" x14ac:dyDescent="0.2">
      <c r="A98" s="62" t="s">
        <v>366</v>
      </c>
      <c r="B98" s="198" t="s">
        <v>288</v>
      </c>
      <c r="C98" s="198"/>
      <c r="D98" s="198"/>
    </row>
    <row r="99" spans="1:4" ht="14.25" x14ac:dyDescent="0.2">
      <c r="A99" s="59" t="s">
        <v>367</v>
      </c>
      <c r="B99" s="60" t="s">
        <v>746</v>
      </c>
      <c r="C99" s="43"/>
      <c r="D99" s="61">
        <f t="shared" si="2"/>
        <v>0</v>
      </c>
    </row>
    <row r="100" spans="1:4" ht="17.25" customHeight="1" x14ac:dyDescent="0.2">
      <c r="A100" s="59" t="s">
        <v>368</v>
      </c>
      <c r="B100" s="60" t="s">
        <v>279</v>
      </c>
      <c r="C100" s="43"/>
      <c r="D100" s="61">
        <f t="shared" si="2"/>
        <v>0</v>
      </c>
    </row>
    <row r="101" spans="1:4" ht="14.25" x14ac:dyDescent="0.2">
      <c r="A101" s="59" t="s">
        <v>369</v>
      </c>
      <c r="B101" s="60" t="s">
        <v>280</v>
      </c>
      <c r="C101" s="43"/>
      <c r="D101" s="61">
        <f t="shared" si="2"/>
        <v>0</v>
      </c>
    </row>
    <row r="102" spans="1:4" ht="14.25" x14ac:dyDescent="0.2">
      <c r="A102" s="59" t="s">
        <v>370</v>
      </c>
      <c r="B102" s="60" t="s">
        <v>281</v>
      </c>
      <c r="C102" s="43"/>
      <c r="D102" s="61">
        <f t="shared" si="2"/>
        <v>0</v>
      </c>
    </row>
    <row r="103" spans="1:4" ht="42.75" x14ac:dyDescent="0.2">
      <c r="A103" s="59" t="s">
        <v>371</v>
      </c>
      <c r="B103" s="60" t="s">
        <v>287</v>
      </c>
      <c r="C103" s="43"/>
      <c r="D103" s="61">
        <f t="shared" si="2"/>
        <v>0</v>
      </c>
    </row>
    <row r="104" spans="1:4" ht="28.5" x14ac:dyDescent="0.2">
      <c r="A104" s="59" t="s">
        <v>372</v>
      </c>
      <c r="B104" s="60" t="s">
        <v>282</v>
      </c>
      <c r="C104" s="43"/>
      <c r="D104" s="61">
        <f t="shared" si="2"/>
        <v>0</v>
      </c>
    </row>
    <row r="105" spans="1:4" ht="28.5" x14ac:dyDescent="0.2">
      <c r="A105" s="59" t="s">
        <v>373</v>
      </c>
      <c r="B105" s="60" t="s">
        <v>283</v>
      </c>
      <c r="C105" s="43"/>
      <c r="D105" s="61">
        <f t="shared" si="2"/>
        <v>0</v>
      </c>
    </row>
    <row r="106" spans="1:4" ht="28.5" x14ac:dyDescent="0.2">
      <c r="A106" s="59" t="s">
        <v>374</v>
      </c>
      <c r="B106" s="60" t="s">
        <v>284</v>
      </c>
      <c r="C106" s="43"/>
      <c r="D106" s="61">
        <f t="shared" si="2"/>
        <v>0</v>
      </c>
    </row>
    <row r="107" spans="1:4" ht="28.5" x14ac:dyDescent="0.2">
      <c r="A107" s="59" t="s">
        <v>375</v>
      </c>
      <c r="B107" s="60" t="s">
        <v>285</v>
      </c>
      <c r="C107" s="43"/>
      <c r="D107" s="61">
        <f t="shared" si="2"/>
        <v>0</v>
      </c>
    </row>
    <row r="108" spans="1:4" ht="17.25" customHeight="1" x14ac:dyDescent="0.2">
      <c r="A108" s="62" t="s">
        <v>376</v>
      </c>
      <c r="B108" s="198" t="s">
        <v>251</v>
      </c>
      <c r="C108" s="198"/>
      <c r="D108" s="198"/>
    </row>
    <row r="109" spans="1:4" ht="42.75" x14ac:dyDescent="0.2">
      <c r="A109" s="59" t="s">
        <v>377</v>
      </c>
      <c r="B109" s="60" t="s">
        <v>783</v>
      </c>
      <c r="C109" s="43"/>
      <c r="D109" s="61">
        <f t="shared" si="2"/>
        <v>0</v>
      </c>
    </row>
    <row r="110" spans="1:4" ht="28.5" x14ac:dyDescent="0.2">
      <c r="A110" s="59" t="s">
        <v>378</v>
      </c>
      <c r="B110" s="60" t="s">
        <v>782</v>
      </c>
      <c r="C110" s="43"/>
      <c r="D110" s="61">
        <f t="shared" si="2"/>
        <v>0</v>
      </c>
    </row>
    <row r="111" spans="1:4" ht="28.5" x14ac:dyDescent="0.2">
      <c r="A111" s="59" t="s">
        <v>379</v>
      </c>
      <c r="B111" s="60" t="s">
        <v>74</v>
      </c>
      <c r="C111" s="43"/>
      <c r="D111" s="61">
        <f t="shared" si="2"/>
        <v>0</v>
      </c>
    </row>
    <row r="112" spans="1:4" ht="28.5" x14ac:dyDescent="0.2">
      <c r="A112" s="59" t="s">
        <v>380</v>
      </c>
      <c r="B112" s="60" t="s">
        <v>216</v>
      </c>
      <c r="C112" s="43"/>
      <c r="D112" s="61">
        <f t="shared" si="2"/>
        <v>0</v>
      </c>
    </row>
    <row r="113" spans="1:4" ht="28.5" x14ac:dyDescent="0.2">
      <c r="A113" s="59" t="s">
        <v>381</v>
      </c>
      <c r="B113" s="60" t="s">
        <v>255</v>
      </c>
      <c r="C113" s="43"/>
      <c r="D113" s="61">
        <f t="shared" si="2"/>
        <v>0</v>
      </c>
    </row>
    <row r="114" spans="1:4" ht="28.5" x14ac:dyDescent="0.2">
      <c r="A114" s="59" t="s">
        <v>382</v>
      </c>
      <c r="B114" s="60" t="s">
        <v>286</v>
      </c>
      <c r="C114" s="43"/>
      <c r="D114" s="61">
        <f t="shared" si="2"/>
        <v>0</v>
      </c>
    </row>
    <row r="115" spans="1:4" ht="14.25" x14ac:dyDescent="0.2">
      <c r="A115" s="59" t="s">
        <v>383</v>
      </c>
      <c r="B115" s="60" t="s">
        <v>746</v>
      </c>
      <c r="C115" s="43"/>
      <c r="D115" s="61">
        <f t="shared" si="2"/>
        <v>0</v>
      </c>
    </row>
    <row r="116" spans="1:4" ht="18" customHeight="1" x14ac:dyDescent="0.2">
      <c r="A116" s="62" t="s">
        <v>384</v>
      </c>
      <c r="B116" s="198" t="s">
        <v>252</v>
      </c>
      <c r="C116" s="198"/>
      <c r="D116" s="198"/>
    </row>
    <row r="117" spans="1:4" ht="43.5" x14ac:dyDescent="0.2">
      <c r="A117" s="59" t="s">
        <v>385</v>
      </c>
      <c r="B117" s="60" t="s">
        <v>393</v>
      </c>
      <c r="C117" s="43"/>
      <c r="D117" s="61">
        <f t="shared" si="2"/>
        <v>0</v>
      </c>
    </row>
    <row r="118" spans="1:4" ht="14.25" x14ac:dyDescent="0.2">
      <c r="A118" s="59" t="s">
        <v>386</v>
      </c>
      <c r="B118" s="60" t="s">
        <v>650</v>
      </c>
      <c r="C118" s="43"/>
      <c r="D118" s="61">
        <f t="shared" si="2"/>
        <v>0</v>
      </c>
    </row>
    <row r="119" spans="1:4" ht="28.5" x14ac:dyDescent="0.2">
      <c r="A119" s="59" t="s">
        <v>387</v>
      </c>
      <c r="B119" s="60" t="s">
        <v>256</v>
      </c>
      <c r="C119" s="43"/>
      <c r="D119" s="61">
        <f t="shared" si="2"/>
        <v>0</v>
      </c>
    </row>
    <row r="120" spans="1:4" ht="28.5" x14ac:dyDescent="0.2">
      <c r="A120" s="59" t="s">
        <v>388</v>
      </c>
      <c r="B120" s="60" t="s">
        <v>74</v>
      </c>
      <c r="C120" s="43"/>
      <c r="D120" s="61">
        <f t="shared" si="2"/>
        <v>0</v>
      </c>
    </row>
    <row r="121" spans="1:4" ht="28.5" x14ac:dyDescent="0.2">
      <c r="A121" s="59" t="s">
        <v>389</v>
      </c>
      <c r="B121" s="60" t="s">
        <v>216</v>
      </c>
      <c r="C121" s="43"/>
      <c r="D121" s="61">
        <f t="shared" ref="D121:D181" si="4">IF(C121="Ja","Anforderung ist erfüllt",IF(C121="Nein","Ihr Angebot wird ausgeschlossen",))</f>
        <v>0</v>
      </c>
    </row>
    <row r="122" spans="1:4" ht="28.5" x14ac:dyDescent="0.2">
      <c r="A122" s="59" t="s">
        <v>390</v>
      </c>
      <c r="B122" s="60" t="s">
        <v>255</v>
      </c>
      <c r="C122" s="43"/>
      <c r="D122" s="61">
        <f t="shared" si="4"/>
        <v>0</v>
      </c>
    </row>
    <row r="123" spans="1:4" ht="28.5" x14ac:dyDescent="0.2">
      <c r="A123" s="59" t="s">
        <v>391</v>
      </c>
      <c r="B123" s="60" t="s">
        <v>286</v>
      </c>
      <c r="C123" s="43"/>
      <c r="D123" s="61">
        <f t="shared" si="4"/>
        <v>0</v>
      </c>
    </row>
    <row r="124" spans="1:4" ht="14.25" x14ac:dyDescent="0.2">
      <c r="A124" s="59" t="s">
        <v>392</v>
      </c>
      <c r="B124" s="60" t="s">
        <v>746</v>
      </c>
      <c r="C124" s="43"/>
      <c r="D124" s="61">
        <f t="shared" si="4"/>
        <v>0</v>
      </c>
    </row>
    <row r="125" spans="1:4" ht="23.25" customHeight="1" x14ac:dyDescent="0.2">
      <c r="A125" s="62" t="s">
        <v>394</v>
      </c>
      <c r="B125" s="199" t="s">
        <v>71</v>
      </c>
      <c r="C125" s="199"/>
      <c r="D125" s="199"/>
    </row>
    <row r="126" spans="1:4" ht="42.75" x14ac:dyDescent="0.2">
      <c r="A126" s="59" t="s">
        <v>395</v>
      </c>
      <c r="B126" s="60" t="s">
        <v>651</v>
      </c>
      <c r="C126" s="43"/>
      <c r="D126" s="61">
        <f t="shared" si="4"/>
        <v>0</v>
      </c>
    </row>
    <row r="127" spans="1:4" ht="28.5" x14ac:dyDescent="0.2">
      <c r="A127" s="59" t="s">
        <v>396</v>
      </c>
      <c r="B127" s="60" t="s">
        <v>263</v>
      </c>
      <c r="C127" s="43"/>
      <c r="D127" s="61">
        <f t="shared" si="4"/>
        <v>0</v>
      </c>
    </row>
    <row r="128" spans="1:4" ht="28.5" x14ac:dyDescent="0.2">
      <c r="A128" s="59" t="s">
        <v>397</v>
      </c>
      <c r="B128" s="60" t="s">
        <v>286</v>
      </c>
      <c r="C128" s="43"/>
      <c r="D128" s="61">
        <f t="shared" si="4"/>
        <v>0</v>
      </c>
    </row>
    <row r="129" spans="1:4" ht="14.25" x14ac:dyDescent="0.2">
      <c r="A129" s="59" t="s">
        <v>398</v>
      </c>
      <c r="B129" s="60" t="s">
        <v>746</v>
      </c>
      <c r="C129" s="43"/>
      <c r="D129" s="61">
        <f t="shared" si="4"/>
        <v>0</v>
      </c>
    </row>
    <row r="130" spans="1:4" ht="21.75" customHeight="1" x14ac:dyDescent="0.2">
      <c r="A130" s="62" t="s">
        <v>399</v>
      </c>
      <c r="B130" s="199" t="s">
        <v>203</v>
      </c>
      <c r="C130" s="199"/>
      <c r="D130" s="199"/>
    </row>
    <row r="131" spans="1:4" ht="28.5" x14ac:dyDescent="0.2">
      <c r="A131" s="59" t="s">
        <v>400</v>
      </c>
      <c r="B131" s="60" t="s">
        <v>73</v>
      </c>
      <c r="C131" s="43"/>
      <c r="D131" s="61">
        <f t="shared" si="4"/>
        <v>0</v>
      </c>
    </row>
    <row r="132" spans="1:4" ht="32.25" customHeight="1" x14ac:dyDescent="0.2">
      <c r="A132" s="59" t="s">
        <v>402</v>
      </c>
      <c r="B132" s="60" t="s">
        <v>289</v>
      </c>
      <c r="C132" s="43"/>
      <c r="D132" s="61">
        <f t="shared" si="4"/>
        <v>0</v>
      </c>
    </row>
    <row r="133" spans="1:4" ht="28.5" x14ac:dyDescent="0.2">
      <c r="A133" s="59" t="s">
        <v>401</v>
      </c>
      <c r="B133" s="60" t="s">
        <v>580</v>
      </c>
      <c r="C133" s="43"/>
      <c r="D133" s="61">
        <f t="shared" si="4"/>
        <v>0</v>
      </c>
    </row>
    <row r="134" spans="1:4" ht="28.5" x14ac:dyDescent="0.2">
      <c r="A134" s="59" t="s">
        <v>403</v>
      </c>
      <c r="B134" s="60" t="s">
        <v>290</v>
      </c>
      <c r="C134" s="43"/>
      <c r="D134" s="61">
        <f t="shared" si="4"/>
        <v>0</v>
      </c>
    </row>
    <row r="135" spans="1:4" ht="14.25" x14ac:dyDescent="0.2">
      <c r="A135" s="59" t="s">
        <v>404</v>
      </c>
      <c r="B135" s="60" t="s">
        <v>291</v>
      </c>
      <c r="C135" s="43"/>
      <c r="D135" s="61">
        <f t="shared" si="4"/>
        <v>0</v>
      </c>
    </row>
    <row r="136" spans="1:4" ht="15" x14ac:dyDescent="0.2">
      <c r="A136" s="62" t="s">
        <v>405</v>
      </c>
      <c r="B136" s="199" t="s">
        <v>14</v>
      </c>
      <c r="C136" s="199"/>
      <c r="D136" s="199"/>
    </row>
    <row r="137" spans="1:4" ht="14.25" x14ac:dyDescent="0.2">
      <c r="A137" s="59" t="s">
        <v>406</v>
      </c>
      <c r="B137" s="60" t="s">
        <v>655</v>
      </c>
      <c r="C137" s="43"/>
      <c r="D137" s="61">
        <f t="shared" si="4"/>
        <v>0</v>
      </c>
    </row>
    <row r="138" spans="1:4" ht="42.75" x14ac:dyDescent="0.2">
      <c r="A138" s="59" t="s">
        <v>407</v>
      </c>
      <c r="B138" s="60" t="s">
        <v>654</v>
      </c>
      <c r="C138" s="43"/>
      <c r="D138" s="61">
        <f t="shared" si="4"/>
        <v>0</v>
      </c>
    </row>
    <row r="139" spans="1:4" ht="43.5" x14ac:dyDescent="0.2">
      <c r="A139" s="59" t="s">
        <v>408</v>
      </c>
      <c r="B139" s="60" t="s">
        <v>653</v>
      </c>
      <c r="C139" s="43"/>
      <c r="D139" s="61">
        <f t="shared" si="4"/>
        <v>0</v>
      </c>
    </row>
    <row r="140" spans="1:4" ht="60.75" customHeight="1" x14ac:dyDescent="0.2">
      <c r="A140" s="59" t="s">
        <v>409</v>
      </c>
      <c r="B140" s="60" t="s">
        <v>1187</v>
      </c>
      <c r="C140" s="43"/>
      <c r="D140" s="61">
        <f t="shared" si="4"/>
        <v>0</v>
      </c>
    </row>
    <row r="141" spans="1:4" ht="14.25" x14ac:dyDescent="0.2">
      <c r="A141" s="59" t="s">
        <v>410</v>
      </c>
      <c r="B141" s="60" t="s">
        <v>656</v>
      </c>
      <c r="C141" s="43"/>
      <c r="D141" s="61">
        <f t="shared" si="4"/>
        <v>0</v>
      </c>
    </row>
    <row r="142" spans="1:4" ht="14.25" x14ac:dyDescent="0.2">
      <c r="A142" s="59" t="s">
        <v>411</v>
      </c>
      <c r="B142" s="60" t="s">
        <v>652</v>
      </c>
      <c r="C142" s="43"/>
      <c r="D142" s="61">
        <f t="shared" si="4"/>
        <v>0</v>
      </c>
    </row>
    <row r="143" spans="1:4" ht="28.5" x14ac:dyDescent="0.2">
      <c r="A143" s="59" t="s">
        <v>412</v>
      </c>
      <c r="B143" s="60" t="s">
        <v>792</v>
      </c>
      <c r="C143" s="43"/>
      <c r="D143" s="61">
        <f t="shared" si="4"/>
        <v>0</v>
      </c>
    </row>
    <row r="144" spans="1:4" ht="14.25" x14ac:dyDescent="0.2">
      <c r="A144" s="59" t="s">
        <v>413</v>
      </c>
      <c r="B144" s="60" t="s">
        <v>793</v>
      </c>
      <c r="C144" s="43"/>
      <c r="D144" s="61">
        <f t="shared" si="4"/>
        <v>0</v>
      </c>
    </row>
    <row r="145" spans="1:4" ht="28.5" x14ac:dyDescent="0.2">
      <c r="A145" s="59" t="s">
        <v>414</v>
      </c>
      <c r="B145" s="60" t="s">
        <v>794</v>
      </c>
      <c r="C145" s="43"/>
      <c r="D145" s="61">
        <f t="shared" si="4"/>
        <v>0</v>
      </c>
    </row>
    <row r="146" spans="1:4" ht="21" customHeight="1" x14ac:dyDescent="0.2">
      <c r="A146" s="59" t="s">
        <v>415</v>
      </c>
      <c r="B146" s="60" t="s">
        <v>795</v>
      </c>
      <c r="C146" s="43"/>
      <c r="D146" s="61">
        <f t="shared" si="4"/>
        <v>0</v>
      </c>
    </row>
    <row r="147" spans="1:4" ht="14.25" x14ac:dyDescent="0.2">
      <c r="A147" s="59" t="s">
        <v>416</v>
      </c>
      <c r="B147" s="60" t="s">
        <v>796</v>
      </c>
      <c r="C147" s="43"/>
      <c r="D147" s="61">
        <f t="shared" si="4"/>
        <v>0</v>
      </c>
    </row>
    <row r="148" spans="1:4" ht="14.25" x14ac:dyDescent="0.2">
      <c r="A148" s="59" t="s">
        <v>417</v>
      </c>
      <c r="B148" s="60" t="s">
        <v>797</v>
      </c>
      <c r="C148" s="43"/>
      <c r="D148" s="61">
        <f t="shared" si="4"/>
        <v>0</v>
      </c>
    </row>
    <row r="149" spans="1:4" ht="29.25" x14ac:dyDescent="0.2">
      <c r="A149" s="59" t="s">
        <v>418</v>
      </c>
      <c r="B149" s="60" t="s">
        <v>798</v>
      </c>
      <c r="C149" s="43"/>
      <c r="D149" s="61">
        <f t="shared" si="4"/>
        <v>0</v>
      </c>
    </row>
    <row r="150" spans="1:4" ht="29.25" x14ac:dyDescent="0.2">
      <c r="A150" s="59" t="s">
        <v>419</v>
      </c>
      <c r="B150" s="60" t="s">
        <v>799</v>
      </c>
      <c r="C150" s="43"/>
      <c r="D150" s="61">
        <f t="shared" si="4"/>
        <v>0</v>
      </c>
    </row>
    <row r="151" spans="1:4" ht="15" x14ac:dyDescent="0.2">
      <c r="A151" s="62" t="s">
        <v>421</v>
      </c>
      <c r="B151" s="198" t="s">
        <v>589</v>
      </c>
      <c r="C151" s="198"/>
      <c r="D151" s="198"/>
    </row>
    <row r="152" spans="1:4" ht="100.5" x14ac:dyDescent="0.2">
      <c r="A152" s="59" t="s">
        <v>420</v>
      </c>
      <c r="B152" s="60" t="s">
        <v>862</v>
      </c>
      <c r="C152" s="43"/>
      <c r="D152" s="61">
        <f t="shared" si="4"/>
        <v>0</v>
      </c>
    </row>
    <row r="153" spans="1:4" ht="28.5" x14ac:dyDescent="0.2">
      <c r="A153" s="59" t="s">
        <v>422</v>
      </c>
      <c r="B153" s="60" t="s">
        <v>590</v>
      </c>
      <c r="C153" s="43"/>
      <c r="D153" s="61">
        <f t="shared" si="4"/>
        <v>0</v>
      </c>
    </row>
    <row r="154" spans="1:4" ht="28.5" x14ac:dyDescent="0.2">
      <c r="A154" s="59" t="s">
        <v>423</v>
      </c>
      <c r="B154" s="60" t="s">
        <v>591</v>
      </c>
      <c r="C154" s="43"/>
      <c r="D154" s="61">
        <f t="shared" si="4"/>
        <v>0</v>
      </c>
    </row>
    <row r="155" spans="1:4" ht="24" customHeight="1" x14ac:dyDescent="0.2">
      <c r="A155" s="62" t="s">
        <v>424</v>
      </c>
      <c r="B155" s="199" t="s">
        <v>60</v>
      </c>
      <c r="C155" s="199"/>
      <c r="D155" s="199"/>
    </row>
    <row r="156" spans="1:4" ht="42.75" x14ac:dyDescent="0.2">
      <c r="A156" s="59" t="s">
        <v>425</v>
      </c>
      <c r="B156" s="60" t="s">
        <v>257</v>
      </c>
      <c r="C156" s="43"/>
      <c r="D156" s="61">
        <f t="shared" si="4"/>
        <v>0</v>
      </c>
    </row>
    <row r="157" spans="1:4" ht="28.5" x14ac:dyDescent="0.2">
      <c r="A157" s="59" t="s">
        <v>426</v>
      </c>
      <c r="B157" s="60" t="s">
        <v>292</v>
      </c>
      <c r="C157" s="43"/>
      <c r="D157" s="61">
        <f t="shared" si="4"/>
        <v>0</v>
      </c>
    </row>
    <row r="158" spans="1:4" ht="42.75" x14ac:dyDescent="0.2">
      <c r="A158" s="59" t="s">
        <v>427</v>
      </c>
      <c r="B158" s="60" t="s">
        <v>699</v>
      </c>
      <c r="C158" s="43"/>
      <c r="D158" s="61">
        <f t="shared" si="4"/>
        <v>0</v>
      </c>
    </row>
    <row r="159" spans="1:4" ht="28.5" x14ac:dyDescent="0.2">
      <c r="A159" s="59" t="s">
        <v>428</v>
      </c>
      <c r="B159" s="60" t="s">
        <v>76</v>
      </c>
      <c r="C159" s="43"/>
      <c r="D159" s="61">
        <f t="shared" si="4"/>
        <v>0</v>
      </c>
    </row>
    <row r="160" spans="1:4" ht="28.5" x14ac:dyDescent="0.2">
      <c r="A160" s="59" t="s">
        <v>429</v>
      </c>
      <c r="B160" s="60" t="s">
        <v>800</v>
      </c>
      <c r="C160" s="43"/>
      <c r="D160" s="61">
        <f t="shared" si="4"/>
        <v>0</v>
      </c>
    </row>
    <row r="161" spans="1:4" ht="28.5" x14ac:dyDescent="0.2">
      <c r="A161" s="59" t="s">
        <v>430</v>
      </c>
      <c r="B161" s="60" t="s">
        <v>293</v>
      </c>
      <c r="C161" s="43"/>
      <c r="D161" s="61">
        <f t="shared" si="4"/>
        <v>0</v>
      </c>
    </row>
    <row r="162" spans="1:4" ht="14.25" x14ac:dyDescent="0.2">
      <c r="A162" s="59" t="s">
        <v>431</v>
      </c>
      <c r="B162" s="60" t="s">
        <v>294</v>
      </c>
      <c r="C162" s="43"/>
      <c r="D162" s="61">
        <f t="shared" si="4"/>
        <v>0</v>
      </c>
    </row>
    <row r="163" spans="1:4" ht="14.25" x14ac:dyDescent="0.2">
      <c r="A163" s="59" t="s">
        <v>432</v>
      </c>
      <c r="B163" s="60" t="s">
        <v>1189</v>
      </c>
      <c r="C163" s="43"/>
      <c r="D163" s="61">
        <f t="shared" ref="D163" si="5">IF(C163="Ja","Anforderung ist erfüllt",IF(C163="Nein","Ihr Angebot wird ausgeschlossen",))</f>
        <v>0</v>
      </c>
    </row>
    <row r="164" spans="1:4" ht="14.25" x14ac:dyDescent="0.2">
      <c r="A164" s="59" t="s">
        <v>1188</v>
      </c>
      <c r="B164" s="60" t="s">
        <v>305</v>
      </c>
      <c r="C164" s="43"/>
      <c r="D164" s="61">
        <f t="shared" si="4"/>
        <v>0</v>
      </c>
    </row>
    <row r="165" spans="1:4" ht="15" x14ac:dyDescent="0.2">
      <c r="A165" s="62" t="s">
        <v>433</v>
      </c>
      <c r="B165" s="199" t="s">
        <v>61</v>
      </c>
      <c r="C165" s="199"/>
      <c r="D165" s="199"/>
    </row>
    <row r="166" spans="1:4" ht="42.75" x14ac:dyDescent="0.2">
      <c r="A166" s="59" t="s">
        <v>434</v>
      </c>
      <c r="B166" s="60" t="s">
        <v>295</v>
      </c>
      <c r="C166" s="43"/>
      <c r="D166" s="61">
        <f t="shared" si="4"/>
        <v>0</v>
      </c>
    </row>
    <row r="167" spans="1:4" ht="25.5" customHeight="1" x14ac:dyDescent="0.2">
      <c r="A167" s="62" t="s">
        <v>435</v>
      </c>
      <c r="B167" s="199" t="s">
        <v>15</v>
      </c>
      <c r="C167" s="199"/>
      <c r="D167" s="199"/>
    </row>
    <row r="168" spans="1:4" ht="28.5" x14ac:dyDescent="0.2">
      <c r="A168" s="59" t="s">
        <v>436</v>
      </c>
      <c r="B168" s="60" t="s">
        <v>16</v>
      </c>
      <c r="C168" s="43"/>
      <c r="D168" s="61">
        <f t="shared" si="4"/>
        <v>0</v>
      </c>
    </row>
    <row r="169" spans="1:4" ht="14.25" x14ac:dyDescent="0.2">
      <c r="A169" s="59" t="s">
        <v>437</v>
      </c>
      <c r="B169" s="60" t="s">
        <v>17</v>
      </c>
      <c r="C169" s="43"/>
      <c r="D169" s="61">
        <f t="shared" si="4"/>
        <v>0</v>
      </c>
    </row>
    <row r="170" spans="1:4" ht="14.25" x14ac:dyDescent="0.2">
      <c r="A170" s="59" t="s">
        <v>438</v>
      </c>
      <c r="B170" s="60" t="s">
        <v>18</v>
      </c>
      <c r="C170" s="43"/>
      <c r="D170" s="61">
        <f t="shared" si="4"/>
        <v>0</v>
      </c>
    </row>
    <row r="171" spans="1:4" ht="14.25" x14ac:dyDescent="0.2">
      <c r="A171" s="59" t="s">
        <v>439</v>
      </c>
      <c r="B171" s="60" t="s">
        <v>19</v>
      </c>
      <c r="C171" s="43"/>
      <c r="D171" s="61">
        <f t="shared" si="4"/>
        <v>0</v>
      </c>
    </row>
    <row r="172" spans="1:4" ht="14.25" x14ac:dyDescent="0.2">
      <c r="A172" s="59" t="s">
        <v>440</v>
      </c>
      <c r="B172" s="60" t="s">
        <v>20</v>
      </c>
      <c r="C172" s="43"/>
      <c r="D172" s="61">
        <f t="shared" si="4"/>
        <v>0</v>
      </c>
    </row>
    <row r="173" spans="1:4" ht="28.5" x14ac:dyDescent="0.2">
      <c r="A173" s="59" t="s">
        <v>441</v>
      </c>
      <c r="B173" s="60" t="s">
        <v>21</v>
      </c>
      <c r="C173" s="43"/>
      <c r="D173" s="61">
        <f t="shared" si="4"/>
        <v>0</v>
      </c>
    </row>
    <row r="174" spans="1:4" ht="14.25" x14ac:dyDescent="0.2">
      <c r="A174" s="59" t="s">
        <v>442</v>
      </c>
      <c r="B174" s="60" t="s">
        <v>801</v>
      </c>
      <c r="C174" s="43"/>
      <c r="D174" s="61">
        <f t="shared" si="4"/>
        <v>0</v>
      </c>
    </row>
    <row r="175" spans="1:4" ht="14.25" x14ac:dyDescent="0.2">
      <c r="A175" s="59" t="s">
        <v>443</v>
      </c>
      <c r="B175" s="60" t="s">
        <v>62</v>
      </c>
      <c r="C175" s="43"/>
      <c r="D175" s="61">
        <f t="shared" si="4"/>
        <v>0</v>
      </c>
    </row>
    <row r="176" spans="1:4" ht="15" x14ac:dyDescent="0.2">
      <c r="A176" s="62" t="s">
        <v>444</v>
      </c>
      <c r="B176" s="199" t="s">
        <v>22</v>
      </c>
      <c r="C176" s="199"/>
      <c r="D176" s="199" t="str">
        <f>IF(C176="nein","Ausschluss"," ")</f>
        <v xml:space="preserve"> </v>
      </c>
    </row>
    <row r="177" spans="1:6" ht="28.5" x14ac:dyDescent="0.2">
      <c r="A177" s="59" t="s">
        <v>445</v>
      </c>
      <c r="B177" s="60" t="s">
        <v>204</v>
      </c>
      <c r="C177" s="43"/>
      <c r="D177" s="61">
        <f t="shared" si="4"/>
        <v>0</v>
      </c>
    </row>
    <row r="178" spans="1:6" ht="28.5" x14ac:dyDescent="0.2">
      <c r="A178" s="59" t="s">
        <v>446</v>
      </c>
      <c r="B178" s="60" t="s">
        <v>659</v>
      </c>
      <c r="C178" s="43"/>
      <c r="D178" s="61">
        <f t="shared" si="4"/>
        <v>0</v>
      </c>
    </row>
    <row r="179" spans="1:6" ht="17.25" customHeight="1" x14ac:dyDescent="0.2">
      <c r="A179" s="58">
        <v>4</v>
      </c>
      <c r="B179" s="170" t="s">
        <v>296</v>
      </c>
      <c r="C179" s="170"/>
      <c r="D179" s="170"/>
    </row>
    <row r="180" spans="1:6" ht="14.25" x14ac:dyDescent="0.2">
      <c r="A180" s="59" t="s">
        <v>761</v>
      </c>
      <c r="B180" s="60" t="s">
        <v>23</v>
      </c>
      <c r="C180" s="43"/>
      <c r="D180" s="61">
        <f t="shared" si="4"/>
        <v>0</v>
      </c>
    </row>
    <row r="181" spans="1:6" ht="14.25" x14ac:dyDescent="0.2">
      <c r="A181" s="59" t="s">
        <v>762</v>
      </c>
      <c r="B181" s="60" t="s">
        <v>63</v>
      </c>
      <c r="C181" s="43"/>
      <c r="D181" s="61">
        <f t="shared" si="4"/>
        <v>0</v>
      </c>
    </row>
    <row r="182" spans="1:6" ht="14.25" x14ac:dyDescent="0.2">
      <c r="A182" s="59" t="s">
        <v>763</v>
      </c>
      <c r="B182" s="60" t="s">
        <v>64</v>
      </c>
      <c r="C182" s="43"/>
      <c r="D182" s="61">
        <f t="shared" ref="D182:D220" si="6">IF(C182="Ja","Anforderung ist erfüllt",IF(C182="Nein","Ihr Angebot wird ausgeschlossen",))</f>
        <v>0</v>
      </c>
    </row>
    <row r="183" spans="1:6" ht="71.25" x14ac:dyDescent="0.2">
      <c r="A183" s="59" t="s">
        <v>764</v>
      </c>
      <c r="B183" s="60" t="s">
        <v>700</v>
      </c>
      <c r="C183" s="43"/>
      <c r="D183" s="61">
        <f t="shared" si="6"/>
        <v>0</v>
      </c>
    </row>
    <row r="184" spans="1:6" ht="28.5" x14ac:dyDescent="0.2">
      <c r="A184" s="59" t="s">
        <v>765</v>
      </c>
      <c r="B184" s="60" t="s">
        <v>657</v>
      </c>
      <c r="C184" s="43"/>
      <c r="D184" s="61">
        <f t="shared" si="6"/>
        <v>0</v>
      </c>
    </row>
    <row r="185" spans="1:6" ht="14.25" x14ac:dyDescent="0.2">
      <c r="A185" s="59" t="s">
        <v>766</v>
      </c>
      <c r="B185" s="60" t="s">
        <v>65</v>
      </c>
      <c r="C185" s="43"/>
      <c r="D185" s="61">
        <f t="shared" si="6"/>
        <v>0</v>
      </c>
    </row>
    <row r="186" spans="1:6" ht="28.5" x14ac:dyDescent="0.2">
      <c r="A186" s="59" t="s">
        <v>767</v>
      </c>
      <c r="B186" s="60" t="s">
        <v>658</v>
      </c>
      <c r="C186" s="43"/>
      <c r="D186" s="61">
        <f t="shared" si="6"/>
        <v>0</v>
      </c>
    </row>
    <row r="187" spans="1:6" ht="15" x14ac:dyDescent="0.2">
      <c r="A187" s="58">
        <v>5</v>
      </c>
      <c r="B187" s="170" t="s">
        <v>449</v>
      </c>
      <c r="C187" s="170"/>
      <c r="D187" s="170"/>
    </row>
    <row r="188" spans="1:6" ht="159.75" customHeight="1" x14ac:dyDescent="0.2">
      <c r="A188" s="59" t="s">
        <v>447</v>
      </c>
      <c r="B188" s="60" t="s">
        <v>1184</v>
      </c>
      <c r="C188" s="43"/>
      <c r="D188" s="61">
        <f t="shared" ref="D188" si="7">IF(C188="Ja","Anforderung ist erfüllt",IF(C188="Nein","Ihr Angebot wird ausgeschlossen",))</f>
        <v>0</v>
      </c>
    </row>
    <row r="189" spans="1:6" ht="291.75" customHeight="1" x14ac:dyDescent="0.2">
      <c r="A189" s="59" t="s">
        <v>448</v>
      </c>
      <c r="B189" s="63" t="s">
        <v>1124</v>
      </c>
      <c r="C189" s="43"/>
      <c r="D189" s="61">
        <f t="shared" ref="D189" si="8">IF(C189="Ja","Anforderung ist erfüllt",IF(C189="Nein","Ihr Angebot wird ausgeschlossen",))</f>
        <v>0</v>
      </c>
      <c r="F189" s="64"/>
    </row>
    <row r="190" spans="1:6" ht="57" x14ac:dyDescent="0.2">
      <c r="A190" s="59" t="s">
        <v>768</v>
      </c>
      <c r="B190" s="60" t="s">
        <v>1047</v>
      </c>
      <c r="C190" s="43"/>
      <c r="D190" s="61">
        <f t="shared" si="6"/>
        <v>0</v>
      </c>
    </row>
    <row r="191" spans="1:6" ht="18" customHeight="1" x14ac:dyDescent="0.2">
      <c r="A191" s="59" t="s">
        <v>769</v>
      </c>
      <c r="B191" s="60" t="s">
        <v>802</v>
      </c>
      <c r="C191" s="43"/>
      <c r="D191" s="61">
        <f t="shared" si="6"/>
        <v>0</v>
      </c>
    </row>
    <row r="192" spans="1:6" ht="42.75" x14ac:dyDescent="0.2">
      <c r="A192" s="59" t="s">
        <v>770</v>
      </c>
      <c r="B192" s="60" t="s">
        <v>803</v>
      </c>
      <c r="C192" s="43"/>
      <c r="D192" s="61">
        <f t="shared" si="6"/>
        <v>0</v>
      </c>
    </row>
    <row r="193" spans="1:4" ht="42.75" x14ac:dyDescent="0.2">
      <c r="A193" s="59" t="s">
        <v>771</v>
      </c>
      <c r="B193" s="60" t="s">
        <v>804</v>
      </c>
      <c r="C193" s="43"/>
      <c r="D193" s="61">
        <f t="shared" si="6"/>
        <v>0</v>
      </c>
    </row>
    <row r="194" spans="1:4" ht="28.5" x14ac:dyDescent="0.2">
      <c r="A194" s="59" t="s">
        <v>866</v>
      </c>
      <c r="B194" s="60" t="s">
        <v>885</v>
      </c>
      <c r="C194" s="43"/>
      <c r="D194" s="61">
        <f t="shared" si="6"/>
        <v>0</v>
      </c>
    </row>
    <row r="195" spans="1:4" ht="28.5" x14ac:dyDescent="0.2">
      <c r="A195" s="59" t="s">
        <v>1123</v>
      </c>
      <c r="B195" s="60" t="s">
        <v>695</v>
      </c>
      <c r="C195" s="43"/>
      <c r="D195" s="61">
        <f t="shared" si="6"/>
        <v>0</v>
      </c>
    </row>
    <row r="196" spans="1:4" ht="28.5" x14ac:dyDescent="0.2">
      <c r="A196" s="59" t="s">
        <v>1125</v>
      </c>
      <c r="B196" s="60" t="s">
        <v>661</v>
      </c>
      <c r="C196" s="43"/>
      <c r="D196" s="61">
        <f t="shared" si="6"/>
        <v>0</v>
      </c>
    </row>
    <row r="197" spans="1:4" ht="15" x14ac:dyDescent="0.2">
      <c r="A197" s="58">
        <v>6</v>
      </c>
      <c r="B197" s="170" t="s">
        <v>25</v>
      </c>
      <c r="C197" s="170"/>
      <c r="D197" s="170"/>
    </row>
    <row r="198" spans="1:4" ht="42.75" x14ac:dyDescent="0.2">
      <c r="A198" s="49" t="s">
        <v>450</v>
      </c>
      <c r="B198" s="50" t="s">
        <v>757</v>
      </c>
      <c r="C198" s="43"/>
      <c r="D198" s="61">
        <f t="shared" si="6"/>
        <v>0</v>
      </c>
    </row>
    <row r="199" spans="1:4" ht="28.5" x14ac:dyDescent="0.2">
      <c r="A199" s="49" t="s">
        <v>451</v>
      </c>
      <c r="B199" s="50" t="s">
        <v>219</v>
      </c>
      <c r="C199" s="43"/>
      <c r="D199" s="61">
        <f t="shared" si="6"/>
        <v>0</v>
      </c>
    </row>
    <row r="200" spans="1:4" ht="42.75" x14ac:dyDescent="0.2">
      <c r="A200" s="49" t="s">
        <v>452</v>
      </c>
      <c r="B200" s="50" t="s">
        <v>758</v>
      </c>
      <c r="C200" s="43"/>
      <c r="D200" s="61">
        <f>IF(C200="Ja","Anforderung ist erfüllt",IF(C200="Nein","Ihr Angebot wird ausgeschlossen",))</f>
        <v>0</v>
      </c>
    </row>
    <row r="201" spans="1:4" ht="28.5" x14ac:dyDescent="0.2">
      <c r="A201" s="49" t="s">
        <v>453</v>
      </c>
      <c r="B201" s="50" t="s">
        <v>220</v>
      </c>
      <c r="C201" s="43"/>
      <c r="D201" s="61">
        <f t="shared" si="6"/>
        <v>0</v>
      </c>
    </row>
    <row r="202" spans="1:4" ht="42.75" x14ac:dyDescent="0.2">
      <c r="A202" s="49" t="s">
        <v>454</v>
      </c>
      <c r="B202" s="50" t="s">
        <v>697</v>
      </c>
      <c r="C202" s="43"/>
      <c r="D202" s="61">
        <f t="shared" si="6"/>
        <v>0</v>
      </c>
    </row>
    <row r="203" spans="1:4" ht="57" x14ac:dyDescent="0.2">
      <c r="A203" s="49" t="s">
        <v>455</v>
      </c>
      <c r="B203" s="50" t="s">
        <v>750</v>
      </c>
      <c r="C203" s="43"/>
      <c r="D203" s="61">
        <f t="shared" si="6"/>
        <v>0</v>
      </c>
    </row>
    <row r="204" spans="1:4" ht="42.75" x14ac:dyDescent="0.2">
      <c r="A204" s="49" t="s">
        <v>772</v>
      </c>
      <c r="B204" s="50" t="s">
        <v>759</v>
      </c>
      <c r="C204" s="43"/>
      <c r="D204" s="61">
        <f t="shared" si="6"/>
        <v>0</v>
      </c>
    </row>
    <row r="205" spans="1:4" ht="71.25" x14ac:dyDescent="0.2">
      <c r="A205" s="49" t="s">
        <v>773</v>
      </c>
      <c r="B205" s="50" t="s">
        <v>221</v>
      </c>
      <c r="C205" s="43"/>
      <c r="D205" s="61">
        <f t="shared" si="6"/>
        <v>0</v>
      </c>
    </row>
    <row r="206" spans="1:4" ht="57" x14ac:dyDescent="0.2">
      <c r="A206" s="49" t="s">
        <v>774</v>
      </c>
      <c r="B206" s="50" t="s">
        <v>760</v>
      </c>
      <c r="C206" s="43"/>
      <c r="D206" s="61">
        <f t="shared" si="6"/>
        <v>0</v>
      </c>
    </row>
    <row r="207" spans="1:4" ht="28.5" x14ac:dyDescent="0.2">
      <c r="A207" s="49" t="s">
        <v>775</v>
      </c>
      <c r="B207" s="50" t="s">
        <v>751</v>
      </c>
      <c r="C207" s="43"/>
      <c r="D207" s="61">
        <f t="shared" si="6"/>
        <v>0</v>
      </c>
    </row>
    <row r="208" spans="1:4" ht="28.5" x14ac:dyDescent="0.2">
      <c r="A208" s="49" t="s">
        <v>776</v>
      </c>
      <c r="B208" s="50" t="s">
        <v>698</v>
      </c>
      <c r="C208" s="43"/>
      <c r="D208" s="61">
        <f t="shared" si="6"/>
        <v>0</v>
      </c>
    </row>
    <row r="209" spans="1:4" ht="28.5" x14ac:dyDescent="0.2">
      <c r="A209" s="49" t="s">
        <v>777</v>
      </c>
      <c r="B209" s="50" t="s">
        <v>752</v>
      </c>
      <c r="C209" s="43"/>
      <c r="D209" s="61">
        <f t="shared" si="6"/>
        <v>0</v>
      </c>
    </row>
    <row r="210" spans="1:4" ht="71.25" x14ac:dyDescent="0.2">
      <c r="A210" s="49" t="s">
        <v>778</v>
      </c>
      <c r="B210" s="50" t="s">
        <v>222</v>
      </c>
      <c r="C210" s="43"/>
      <c r="D210" s="61">
        <f t="shared" si="6"/>
        <v>0</v>
      </c>
    </row>
    <row r="211" spans="1:4" ht="30" customHeight="1" x14ac:dyDescent="0.2">
      <c r="A211" s="49" t="s">
        <v>779</v>
      </c>
      <c r="B211" s="65" t="s">
        <v>818</v>
      </c>
      <c r="C211" s="43"/>
      <c r="D211" s="61">
        <f t="shared" si="6"/>
        <v>0</v>
      </c>
    </row>
    <row r="212" spans="1:4" ht="14.25" x14ac:dyDescent="0.2">
      <c r="A212" s="49" t="s">
        <v>780</v>
      </c>
      <c r="B212" s="65" t="s">
        <v>819</v>
      </c>
      <c r="C212" s="43"/>
      <c r="D212" s="61">
        <f t="shared" si="6"/>
        <v>0</v>
      </c>
    </row>
    <row r="213" spans="1:4" ht="15" x14ac:dyDescent="0.2">
      <c r="A213" s="58">
        <v>7</v>
      </c>
      <c r="B213" s="170" t="s">
        <v>35</v>
      </c>
      <c r="C213" s="170"/>
      <c r="D213" s="170"/>
    </row>
    <row r="214" spans="1:4" ht="14.25" x14ac:dyDescent="0.2">
      <c r="A214" s="59" t="s">
        <v>457</v>
      </c>
      <c r="B214" s="60" t="s">
        <v>805</v>
      </c>
      <c r="C214" s="43"/>
      <c r="D214" s="61">
        <f t="shared" si="6"/>
        <v>0</v>
      </c>
    </row>
    <row r="215" spans="1:4" ht="14.25" x14ac:dyDescent="0.2">
      <c r="A215" s="59" t="s">
        <v>458</v>
      </c>
      <c r="B215" s="60" t="s">
        <v>806</v>
      </c>
      <c r="C215" s="43"/>
      <c r="D215" s="61">
        <f t="shared" si="6"/>
        <v>0</v>
      </c>
    </row>
    <row r="216" spans="1:4" ht="42.75" x14ac:dyDescent="0.2">
      <c r="A216" s="59" t="s">
        <v>459</v>
      </c>
      <c r="B216" s="60" t="s">
        <v>1129</v>
      </c>
      <c r="C216" s="43"/>
      <c r="D216" s="61">
        <f t="shared" si="6"/>
        <v>0</v>
      </c>
    </row>
    <row r="217" spans="1:4" ht="28.5" x14ac:dyDescent="0.2">
      <c r="A217" s="59" t="s">
        <v>460</v>
      </c>
      <c r="B217" s="50" t="s">
        <v>807</v>
      </c>
      <c r="C217" s="43"/>
      <c r="D217" s="61">
        <f t="shared" si="6"/>
        <v>0</v>
      </c>
    </row>
    <row r="218" spans="1:4" ht="42.75" x14ac:dyDescent="0.2">
      <c r="A218" s="59" t="s">
        <v>461</v>
      </c>
      <c r="B218" s="60" t="s">
        <v>660</v>
      </c>
      <c r="C218" s="43"/>
      <c r="D218" s="61">
        <f t="shared" si="6"/>
        <v>0</v>
      </c>
    </row>
    <row r="219" spans="1:4" ht="42.75" x14ac:dyDescent="0.2">
      <c r="A219" s="59" t="s">
        <v>462</v>
      </c>
      <c r="B219" s="60" t="s">
        <v>482</v>
      </c>
      <c r="C219" s="43"/>
      <c r="D219" s="61">
        <f t="shared" si="6"/>
        <v>0</v>
      </c>
    </row>
    <row r="220" spans="1:4" ht="14.25" x14ac:dyDescent="0.2">
      <c r="A220" s="59" t="s">
        <v>463</v>
      </c>
      <c r="B220" s="50" t="s">
        <v>808</v>
      </c>
      <c r="C220" s="43"/>
      <c r="D220" s="61">
        <f t="shared" si="6"/>
        <v>0</v>
      </c>
    </row>
    <row r="221" spans="1:4" ht="15" x14ac:dyDescent="0.2">
      <c r="A221" s="58">
        <v>8</v>
      </c>
      <c r="B221" s="170" t="s">
        <v>1252</v>
      </c>
      <c r="C221" s="170"/>
      <c r="D221" s="170"/>
    </row>
    <row r="222" spans="1:4" ht="28.5" x14ac:dyDescent="0.2">
      <c r="A222" s="59" t="s">
        <v>464</v>
      </c>
      <c r="B222" s="60" t="s">
        <v>997</v>
      </c>
      <c r="C222" s="43"/>
      <c r="D222" s="61">
        <f t="shared" ref="D222:D223" si="9">IF(C222="Ja","Anforderung ist erfüllt",IF(C222="Nein","Ihr Angebot wird ausgeschlossen",))</f>
        <v>0</v>
      </c>
    </row>
    <row r="223" spans="1:4" ht="47.25" customHeight="1" x14ac:dyDescent="0.2">
      <c r="A223" s="59" t="s">
        <v>465</v>
      </c>
      <c r="B223" s="60" t="s">
        <v>998</v>
      </c>
      <c r="C223" s="43"/>
      <c r="D223" s="61">
        <f t="shared" si="9"/>
        <v>0</v>
      </c>
    </row>
  </sheetData>
  <sheetProtection algorithmName="SHA-512" hashValue="/lPmH7+bEJXu4HMeMfWO6V/zSeROqegUnK55bvpQRuyPS0NWwGCTjRqLutRQ6XmGSgBiZZCJuQhlFLgy4tlcSA==" saltValue="QpZzlTlhuZtEP9qsOrge/g==" spinCount="100000" sheet="1" objects="1" scenarios="1"/>
  <mergeCells count="62">
    <mergeCell ref="B221:D221"/>
    <mergeCell ref="B125:D125"/>
    <mergeCell ref="B130:D130"/>
    <mergeCell ref="B136:D136"/>
    <mergeCell ref="B151:D151"/>
    <mergeCell ref="B213:D213"/>
    <mergeCell ref="B179:D179"/>
    <mergeCell ref="B187:D187"/>
    <mergeCell ref="B197:D197"/>
    <mergeCell ref="B155:D155"/>
    <mergeCell ref="B167:D167"/>
    <mergeCell ref="B165:D165"/>
    <mergeCell ref="B176:D176"/>
    <mergeCell ref="B87:D87"/>
    <mergeCell ref="B93:D93"/>
    <mergeCell ref="B98:D98"/>
    <mergeCell ref="B108:D108"/>
    <mergeCell ref="B116:D116"/>
    <mergeCell ref="B56:D56"/>
    <mergeCell ref="B69:D69"/>
    <mergeCell ref="B57:D57"/>
    <mergeCell ref="B75:D75"/>
    <mergeCell ref="B80:D80"/>
    <mergeCell ref="A1:D2"/>
    <mergeCell ref="A3:D3"/>
    <mergeCell ref="A5:D5"/>
    <mergeCell ref="A6:D6"/>
    <mergeCell ref="C7:D7"/>
    <mergeCell ref="C37:D38"/>
    <mergeCell ref="B41:D41"/>
    <mergeCell ref="B49:D49"/>
    <mergeCell ref="C8:D8"/>
    <mergeCell ref="A4:D4"/>
    <mergeCell ref="C10:D10"/>
    <mergeCell ref="A39:A40"/>
    <mergeCell ref="B39:B40"/>
    <mergeCell ref="D39:D40"/>
    <mergeCell ref="B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34:D34"/>
    <mergeCell ref="C35:D35"/>
    <mergeCell ref="C36:D36"/>
    <mergeCell ref="C29:D29"/>
    <mergeCell ref="C30:D30"/>
    <mergeCell ref="C31:D31"/>
    <mergeCell ref="C32:D32"/>
    <mergeCell ref="C33:D33"/>
  </mergeCells>
  <phoneticPr fontId="26" type="noConversion"/>
  <conditionalFormatting sqref="A41">
    <cfRule type="cellIs" dxfId="146" priority="356" operator="equal">
      <formula>"Ja"</formula>
    </cfRule>
  </conditionalFormatting>
  <conditionalFormatting sqref="A49">
    <cfRule type="cellIs" dxfId="145" priority="345" operator="equal">
      <formula>"Ja"</formula>
    </cfRule>
  </conditionalFormatting>
  <conditionalFormatting sqref="A56">
    <cfRule type="cellIs" dxfId="144" priority="322" operator="equal">
      <formula>"Ja"</formula>
    </cfRule>
  </conditionalFormatting>
  <conditionalFormatting sqref="A179">
    <cfRule type="cellIs" dxfId="143" priority="259" operator="equal">
      <formula>"Ja"</formula>
    </cfRule>
  </conditionalFormatting>
  <conditionalFormatting sqref="A187">
    <cfRule type="cellIs" dxfId="142" priority="324" operator="equal">
      <formula>"Ja"</formula>
    </cfRule>
  </conditionalFormatting>
  <conditionalFormatting sqref="A197">
    <cfRule type="cellIs" dxfId="141" priority="321" operator="equal">
      <formula>"Ja"</formula>
    </cfRule>
  </conditionalFormatting>
  <conditionalFormatting sqref="A213">
    <cfRule type="cellIs" dxfId="140" priority="326" operator="equal">
      <formula>"Ja"</formula>
    </cfRule>
  </conditionalFormatting>
  <conditionalFormatting sqref="A221">
    <cfRule type="cellIs" dxfId="139" priority="74" operator="equal">
      <formula>"Ja"</formula>
    </cfRule>
  </conditionalFormatting>
  <conditionalFormatting sqref="C42:C48">
    <cfRule type="cellIs" dxfId="138" priority="153" operator="equal">
      <formula>"Ja"</formula>
    </cfRule>
    <cfRule type="containsText" dxfId="137" priority="154" operator="containsText" text="Nein">
      <formula>NOT(ISERROR(SEARCH("Nein",C42)))</formula>
    </cfRule>
    <cfRule type="cellIs" dxfId="136" priority="155" operator="equal">
      <formula>"Ja"</formula>
    </cfRule>
  </conditionalFormatting>
  <conditionalFormatting sqref="C50:C53 C55">
    <cfRule type="containsText" dxfId="135" priority="151" operator="containsText" text="Nein">
      <formula>NOT(ISERROR(SEARCH("Nein",C50)))</formula>
    </cfRule>
    <cfRule type="cellIs" dxfId="134" priority="152" operator="equal">
      <formula>"Ja"</formula>
    </cfRule>
  </conditionalFormatting>
  <conditionalFormatting sqref="C50:C55">
    <cfRule type="cellIs" dxfId="133" priority="80" operator="equal">
      <formula>"Ja"</formula>
    </cfRule>
  </conditionalFormatting>
  <conditionalFormatting sqref="C54">
    <cfRule type="containsText" dxfId="132" priority="79" operator="containsText" text="Nein">
      <formula>NOT(ISERROR(SEARCH("Nein",C54)))</formula>
    </cfRule>
  </conditionalFormatting>
  <conditionalFormatting sqref="C58:C68">
    <cfRule type="cellIs" dxfId="131" priority="67" operator="equal">
      <formula>"Ja"</formula>
    </cfRule>
    <cfRule type="containsText" dxfId="130" priority="68" operator="containsText" text="Nein">
      <formula>NOT(ISERROR(SEARCH("Nein",C58)))</formula>
    </cfRule>
    <cfRule type="cellIs" dxfId="129" priority="69" operator="equal">
      <formula>"Ja"</formula>
    </cfRule>
  </conditionalFormatting>
  <conditionalFormatting sqref="C70:C74">
    <cfRule type="cellIs" dxfId="128" priority="64" operator="equal">
      <formula>"Ja"</formula>
    </cfRule>
    <cfRule type="containsText" dxfId="127" priority="65" operator="containsText" text="Nein">
      <formula>NOT(ISERROR(SEARCH("Nein",C70)))</formula>
    </cfRule>
    <cfRule type="cellIs" dxfId="126" priority="66" operator="equal">
      <formula>"Ja"</formula>
    </cfRule>
  </conditionalFormatting>
  <conditionalFormatting sqref="C76:C79">
    <cfRule type="cellIs" dxfId="125" priority="61" operator="equal">
      <formula>"Ja"</formula>
    </cfRule>
    <cfRule type="containsText" dxfId="124" priority="62" operator="containsText" text="Nein">
      <formula>NOT(ISERROR(SEARCH("Nein",C76)))</formula>
    </cfRule>
    <cfRule type="cellIs" dxfId="123" priority="63" operator="equal">
      <formula>"Ja"</formula>
    </cfRule>
  </conditionalFormatting>
  <conditionalFormatting sqref="C81:C86">
    <cfRule type="cellIs" dxfId="122" priority="58" operator="equal">
      <formula>"Ja"</formula>
    </cfRule>
    <cfRule type="containsText" dxfId="121" priority="59" operator="containsText" text="Nein">
      <formula>NOT(ISERROR(SEARCH("Nein",C81)))</formula>
    </cfRule>
    <cfRule type="cellIs" dxfId="120" priority="60" operator="equal">
      <formula>"Ja"</formula>
    </cfRule>
  </conditionalFormatting>
  <conditionalFormatting sqref="C88:C92">
    <cfRule type="cellIs" dxfId="119" priority="55" operator="equal">
      <formula>"Ja"</formula>
    </cfRule>
    <cfRule type="containsText" dxfId="118" priority="56" operator="containsText" text="Nein">
      <formula>NOT(ISERROR(SEARCH("Nein",C88)))</formula>
    </cfRule>
    <cfRule type="cellIs" dxfId="117" priority="57" operator="equal">
      <formula>"Ja"</formula>
    </cfRule>
  </conditionalFormatting>
  <conditionalFormatting sqref="C94:C97">
    <cfRule type="cellIs" dxfId="116" priority="52" operator="equal">
      <formula>"Ja"</formula>
    </cfRule>
    <cfRule type="containsText" dxfId="115" priority="53" operator="containsText" text="Nein">
      <formula>NOT(ISERROR(SEARCH("Nein",C94)))</formula>
    </cfRule>
    <cfRule type="cellIs" dxfId="114" priority="54" operator="equal">
      <formula>"Ja"</formula>
    </cfRule>
  </conditionalFormatting>
  <conditionalFormatting sqref="C99:C107">
    <cfRule type="cellIs" dxfId="113" priority="49" operator="equal">
      <formula>"Ja"</formula>
    </cfRule>
    <cfRule type="containsText" dxfId="112" priority="50" operator="containsText" text="Nein">
      <formula>NOT(ISERROR(SEARCH("Nein",C99)))</formula>
    </cfRule>
    <cfRule type="cellIs" dxfId="111" priority="51" operator="equal">
      <formula>"Ja"</formula>
    </cfRule>
  </conditionalFormatting>
  <conditionalFormatting sqref="C109:C115">
    <cfRule type="cellIs" dxfId="110" priority="46" operator="equal">
      <formula>"Ja"</formula>
    </cfRule>
    <cfRule type="containsText" dxfId="109" priority="47" operator="containsText" text="Nein">
      <formula>NOT(ISERROR(SEARCH("Nein",C109)))</formula>
    </cfRule>
    <cfRule type="cellIs" dxfId="108" priority="48" operator="equal">
      <formula>"Ja"</formula>
    </cfRule>
  </conditionalFormatting>
  <conditionalFormatting sqref="C117:C124">
    <cfRule type="cellIs" dxfId="107" priority="43" operator="equal">
      <formula>"Ja"</formula>
    </cfRule>
    <cfRule type="containsText" dxfId="106" priority="44" operator="containsText" text="Nein">
      <formula>NOT(ISERROR(SEARCH("Nein",C117)))</formula>
    </cfRule>
    <cfRule type="cellIs" dxfId="105" priority="45" operator="equal">
      <formula>"Ja"</formula>
    </cfRule>
  </conditionalFormatting>
  <conditionalFormatting sqref="C126:C129">
    <cfRule type="cellIs" dxfId="104" priority="40" operator="equal">
      <formula>"Ja"</formula>
    </cfRule>
    <cfRule type="containsText" dxfId="103" priority="41" operator="containsText" text="Nein">
      <formula>NOT(ISERROR(SEARCH("Nein",C126)))</formula>
    </cfRule>
    <cfRule type="cellIs" dxfId="102" priority="42" operator="equal">
      <formula>"Ja"</formula>
    </cfRule>
  </conditionalFormatting>
  <conditionalFormatting sqref="C131:C135">
    <cfRule type="cellIs" dxfId="101" priority="37" operator="equal">
      <formula>"Ja"</formula>
    </cfRule>
    <cfRule type="containsText" dxfId="100" priority="38" operator="containsText" text="Nein">
      <formula>NOT(ISERROR(SEARCH("Nein",C131)))</formula>
    </cfRule>
    <cfRule type="cellIs" dxfId="99" priority="39" operator="equal">
      <formula>"Ja"</formula>
    </cfRule>
  </conditionalFormatting>
  <conditionalFormatting sqref="C137:C150">
    <cfRule type="cellIs" dxfId="98" priority="34" operator="equal">
      <formula>"Ja"</formula>
    </cfRule>
    <cfRule type="containsText" dxfId="97" priority="35" operator="containsText" text="Nein">
      <formula>NOT(ISERROR(SEARCH("Nein",C137)))</formula>
    </cfRule>
    <cfRule type="cellIs" dxfId="96" priority="36" operator="equal">
      <formula>"Ja"</formula>
    </cfRule>
  </conditionalFormatting>
  <conditionalFormatting sqref="C152:C154">
    <cfRule type="cellIs" dxfId="95" priority="31" operator="equal">
      <formula>"Ja"</formula>
    </cfRule>
    <cfRule type="containsText" dxfId="94" priority="32" operator="containsText" text="Nein">
      <formula>NOT(ISERROR(SEARCH("Nein",C152)))</formula>
    </cfRule>
    <cfRule type="cellIs" dxfId="93" priority="33" operator="equal">
      <formula>"Ja"</formula>
    </cfRule>
  </conditionalFormatting>
  <conditionalFormatting sqref="C156:C164">
    <cfRule type="cellIs" dxfId="92" priority="28" operator="equal">
      <formula>"Ja"</formula>
    </cfRule>
    <cfRule type="containsText" dxfId="91" priority="29" operator="containsText" text="Nein">
      <formula>NOT(ISERROR(SEARCH("Nein",C156)))</formula>
    </cfRule>
    <cfRule type="cellIs" dxfId="90" priority="30" operator="equal">
      <formula>"Ja"</formula>
    </cfRule>
  </conditionalFormatting>
  <conditionalFormatting sqref="C166">
    <cfRule type="cellIs" dxfId="89" priority="25" operator="equal">
      <formula>"Ja"</formula>
    </cfRule>
    <cfRule type="containsText" dxfId="88" priority="26" operator="containsText" text="Nein">
      <formula>NOT(ISERROR(SEARCH("Nein",C166)))</formula>
    </cfRule>
    <cfRule type="cellIs" dxfId="87" priority="27" operator="equal">
      <formula>"Ja"</formula>
    </cfRule>
  </conditionalFormatting>
  <conditionalFormatting sqref="C168:C175">
    <cfRule type="cellIs" dxfId="86" priority="22" operator="equal">
      <formula>"Ja"</formula>
    </cfRule>
    <cfRule type="containsText" dxfId="85" priority="23" operator="containsText" text="Nein">
      <formula>NOT(ISERROR(SEARCH("Nein",C168)))</formula>
    </cfRule>
    <cfRule type="cellIs" dxfId="84" priority="24" operator="equal">
      <formula>"Ja"</formula>
    </cfRule>
  </conditionalFormatting>
  <conditionalFormatting sqref="C177:C178">
    <cfRule type="cellIs" dxfId="83" priority="19" operator="equal">
      <formula>"Ja"</formula>
    </cfRule>
    <cfRule type="containsText" dxfId="82" priority="20" operator="containsText" text="Nein">
      <formula>NOT(ISERROR(SEARCH("Nein",C177)))</formula>
    </cfRule>
    <cfRule type="cellIs" dxfId="81" priority="21" operator="equal">
      <formula>"Ja"</formula>
    </cfRule>
  </conditionalFormatting>
  <conditionalFormatting sqref="C180:C186">
    <cfRule type="cellIs" dxfId="80" priority="16" operator="equal">
      <formula>"Ja"</formula>
    </cfRule>
    <cfRule type="containsText" dxfId="79" priority="17" operator="containsText" text="Nein">
      <formula>NOT(ISERROR(SEARCH("Nein",C180)))</formula>
    </cfRule>
    <cfRule type="cellIs" dxfId="78" priority="18" operator="equal">
      <formula>"Ja"</formula>
    </cfRule>
  </conditionalFormatting>
  <conditionalFormatting sqref="C188:C196">
    <cfRule type="cellIs" dxfId="77" priority="10" operator="equal">
      <formula>"Ja"</formula>
    </cfRule>
    <cfRule type="containsText" dxfId="76" priority="11" operator="containsText" text="Nein">
      <formula>NOT(ISERROR(SEARCH("Nein",C188)))</formula>
    </cfRule>
    <cfRule type="cellIs" dxfId="75" priority="12" operator="equal">
      <formula>"Ja"</formula>
    </cfRule>
  </conditionalFormatting>
  <conditionalFormatting sqref="C198:C212">
    <cfRule type="cellIs" dxfId="74" priority="7" operator="equal">
      <formula>"Ja"</formula>
    </cfRule>
    <cfRule type="containsText" dxfId="73" priority="8" operator="containsText" text="Nein">
      <formula>NOT(ISERROR(SEARCH("Nein",C198)))</formula>
    </cfRule>
    <cfRule type="cellIs" dxfId="72" priority="9" operator="equal">
      <formula>"Ja"</formula>
    </cfRule>
  </conditionalFormatting>
  <conditionalFormatting sqref="C214:C220">
    <cfRule type="cellIs" dxfId="71" priority="4" operator="equal">
      <formula>"Ja"</formula>
    </cfRule>
    <cfRule type="containsText" dxfId="70" priority="5" operator="containsText" text="Nein">
      <formula>NOT(ISERROR(SEARCH("Nein",C214)))</formula>
    </cfRule>
    <cfRule type="cellIs" dxfId="69" priority="6" operator="equal">
      <formula>"Ja"</formula>
    </cfRule>
  </conditionalFormatting>
  <conditionalFormatting sqref="C222:C223">
    <cfRule type="cellIs" dxfId="68" priority="1" operator="equal">
      <formula>"Ja"</formula>
    </cfRule>
    <cfRule type="containsText" dxfId="67" priority="2" operator="containsText" text="Nein">
      <formula>NOT(ISERROR(SEARCH("Nein",C222)))</formula>
    </cfRule>
    <cfRule type="cellIs" dxfId="66" priority="3" operator="equal">
      <formula>"Ja"</formula>
    </cfRule>
  </conditionalFormatting>
  <dataValidations count="1">
    <dataValidation type="list" allowBlank="1" showInputMessage="1" showErrorMessage="1" sqref="C42:C48 C198:C212 C81:C86 C58:C68 C70:C74 C76:C79 C117:C124 C88:C92 C94:C97 C99:C107 C109:C115 C126:C129 C137:C150 C131:C135 C156:C164 C166 C168:C175 C177:C178 C50:C55 C188:C196 C180:C186 C152:C154 C214:C220 C222:C223" xr:uid="{00000000-0002-0000-0100-000000000000}">
      <formula1>"Ja, Nein"</formula1>
    </dataValidation>
  </dataValidations>
  <pageMargins left="0.25" right="0.25" top="0.8839285714285714" bottom="0.75" header="0.3" footer="0.3"/>
  <pageSetup paperSize="9" scale="60" fitToHeight="0" orientation="portrait" r:id="rId1"/>
  <headerFooter>
    <oddHeader xml:space="preserve">&amp;L&amp;"Arial,Kursiv"&amp;11Az.: 70-26 (200
Mindestanforderungen ortsfest&amp;R&amp;G
</oddHeader>
    <oddFooter>&amp;L&amp;F&amp;R&amp;11S.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39"/>
  <sheetViews>
    <sheetView zoomScale="115" zoomScaleNormal="115" zoomScalePageLayoutView="85" workbookViewId="0">
      <selection activeCell="B18" sqref="B18"/>
    </sheetView>
  </sheetViews>
  <sheetFormatPr baseColWidth="10" defaultColWidth="8" defaultRowHeight="12.75" x14ac:dyDescent="0.2"/>
  <cols>
    <col min="1" max="1" width="10" style="1" customWidth="1"/>
    <col min="2" max="2" width="84" style="1" customWidth="1"/>
    <col min="3" max="3" width="16.28515625" style="1" customWidth="1"/>
    <col min="4" max="4" width="54" style="1" customWidth="1"/>
    <col min="5" max="16384" width="8" style="1"/>
  </cols>
  <sheetData>
    <row r="1" spans="1:5" x14ac:dyDescent="0.2">
      <c r="A1" s="181" t="s">
        <v>201</v>
      </c>
      <c r="B1" s="182"/>
      <c r="C1" s="182"/>
      <c r="D1" s="183"/>
    </row>
    <row r="2" spans="1:5" x14ac:dyDescent="0.2">
      <c r="A2" s="184"/>
      <c r="B2" s="185"/>
      <c r="C2" s="185"/>
      <c r="D2" s="186"/>
    </row>
    <row r="3" spans="1:5" ht="20.25" x14ac:dyDescent="0.2">
      <c r="A3" s="187" t="s">
        <v>1127</v>
      </c>
      <c r="B3" s="188"/>
      <c r="C3" s="188"/>
      <c r="D3" s="189"/>
    </row>
    <row r="4" spans="1:5" ht="24.75" customHeight="1" x14ac:dyDescent="0.2">
      <c r="A4" s="172" t="s">
        <v>1128</v>
      </c>
      <c r="B4" s="173"/>
      <c r="C4" s="173"/>
      <c r="D4" s="174"/>
    </row>
    <row r="5" spans="1:5" ht="18.75" customHeight="1" x14ac:dyDescent="0.2">
      <c r="A5" s="190" t="s">
        <v>692</v>
      </c>
      <c r="B5" s="191"/>
      <c r="C5" s="191"/>
      <c r="D5" s="192"/>
    </row>
    <row r="6" spans="1:5" ht="18.75" customHeight="1" x14ac:dyDescent="0.2">
      <c r="A6" s="193" t="s">
        <v>473</v>
      </c>
      <c r="B6" s="194"/>
      <c r="C6" s="194"/>
      <c r="D6" s="195"/>
    </row>
    <row r="7" spans="1:5" ht="10.5" customHeight="1" x14ac:dyDescent="0.2">
      <c r="A7" s="44"/>
      <c r="B7" s="11"/>
      <c r="C7" s="196"/>
      <c r="D7" s="197"/>
    </row>
    <row r="8" spans="1:5" ht="15" x14ac:dyDescent="0.2">
      <c r="A8" s="44"/>
      <c r="B8" s="11" t="s">
        <v>467</v>
      </c>
      <c r="C8" s="171"/>
      <c r="D8" s="171"/>
    </row>
    <row r="9" spans="1:5" ht="6" customHeight="1" x14ac:dyDescent="0.2">
      <c r="A9" s="44"/>
      <c r="B9" s="11"/>
      <c r="C9" s="9"/>
      <c r="D9" s="46"/>
    </row>
    <row r="10" spans="1:5" ht="15" x14ac:dyDescent="0.2">
      <c r="A10" s="44"/>
      <c r="B10" s="11" t="s">
        <v>686</v>
      </c>
      <c r="C10" s="171"/>
      <c r="D10" s="171"/>
    </row>
    <row r="11" spans="1:5" ht="15" x14ac:dyDescent="0.2">
      <c r="A11" s="44"/>
      <c r="B11" s="11"/>
      <c r="C11" s="11"/>
      <c r="D11" s="11"/>
    </row>
    <row r="12" spans="1:5" ht="17.25" customHeight="1" x14ac:dyDescent="0.2">
      <c r="A12" s="48">
        <v>0</v>
      </c>
      <c r="B12" s="180" t="s">
        <v>217</v>
      </c>
      <c r="C12" s="180"/>
      <c r="D12" s="180"/>
      <c r="E12" s="66"/>
    </row>
    <row r="13" spans="1:5" ht="28.5" x14ac:dyDescent="0.2">
      <c r="A13" s="49" t="s">
        <v>234</v>
      </c>
      <c r="B13" s="50" t="s">
        <v>646</v>
      </c>
      <c r="C13" s="164"/>
      <c r="D13" s="165"/>
    </row>
    <row r="14" spans="1:5" ht="42.75" x14ac:dyDescent="0.2">
      <c r="A14" s="49" t="s">
        <v>235</v>
      </c>
      <c r="B14" s="50" t="s">
        <v>218</v>
      </c>
      <c r="C14" s="164"/>
      <c r="D14" s="165"/>
    </row>
    <row r="15" spans="1:5" ht="57" x14ac:dyDescent="0.2">
      <c r="A15" s="49" t="s">
        <v>236</v>
      </c>
      <c r="B15" s="50" t="s">
        <v>258</v>
      </c>
      <c r="C15" s="164"/>
      <c r="D15" s="165"/>
    </row>
    <row r="16" spans="1:5" ht="28.5" x14ac:dyDescent="0.2">
      <c r="A16" s="49" t="s">
        <v>237</v>
      </c>
      <c r="B16" s="50" t="s">
        <v>784</v>
      </c>
      <c r="C16" s="164"/>
      <c r="D16" s="165"/>
    </row>
    <row r="17" spans="1:8" ht="28.5" x14ac:dyDescent="0.2">
      <c r="A17" s="49" t="s">
        <v>238</v>
      </c>
      <c r="B17" s="50" t="s">
        <v>479</v>
      </c>
      <c r="C17" s="164"/>
      <c r="D17" s="165"/>
    </row>
    <row r="18" spans="1:8" ht="42.75" x14ac:dyDescent="0.2">
      <c r="A18" s="49" t="s">
        <v>239</v>
      </c>
      <c r="B18" s="50" t="s">
        <v>480</v>
      </c>
      <c r="C18" s="164"/>
      <c r="D18" s="165"/>
    </row>
    <row r="19" spans="1:8" ht="28.5" x14ac:dyDescent="0.2">
      <c r="A19" s="49" t="s">
        <v>240</v>
      </c>
      <c r="B19" s="50" t="s">
        <v>481</v>
      </c>
      <c r="C19" s="164"/>
      <c r="D19" s="165"/>
    </row>
    <row r="20" spans="1:8" ht="42.75" x14ac:dyDescent="0.2">
      <c r="A20" s="49" t="s">
        <v>241</v>
      </c>
      <c r="B20" s="50" t="s">
        <v>867</v>
      </c>
      <c r="C20" s="164"/>
      <c r="D20" s="165"/>
    </row>
    <row r="21" spans="1:8" ht="28.5" x14ac:dyDescent="0.2">
      <c r="A21" s="49" t="s">
        <v>242</v>
      </c>
      <c r="B21" s="50" t="s">
        <v>785</v>
      </c>
      <c r="C21" s="164"/>
      <c r="D21" s="165"/>
    </row>
    <row r="22" spans="1:8" ht="28.5" x14ac:dyDescent="0.2">
      <c r="A22" s="49" t="s">
        <v>243</v>
      </c>
      <c r="B22" s="50" t="s">
        <v>298</v>
      </c>
      <c r="C22" s="164"/>
      <c r="D22" s="165"/>
    </row>
    <row r="23" spans="1:8" ht="42.75" x14ac:dyDescent="0.2">
      <c r="A23" s="49" t="s">
        <v>244</v>
      </c>
      <c r="B23" s="50" t="s">
        <v>719</v>
      </c>
      <c r="C23" s="164"/>
      <c r="D23" s="165"/>
    </row>
    <row r="24" spans="1:8" ht="85.5" x14ac:dyDescent="0.2">
      <c r="A24" s="49" t="s">
        <v>245</v>
      </c>
      <c r="B24" s="50" t="s">
        <v>1049</v>
      </c>
      <c r="C24" s="164"/>
      <c r="D24" s="165"/>
    </row>
    <row r="25" spans="1:8" ht="28.5" x14ac:dyDescent="0.2">
      <c r="A25" s="49" t="s">
        <v>246</v>
      </c>
      <c r="B25" s="50" t="s">
        <v>786</v>
      </c>
      <c r="C25" s="164"/>
      <c r="D25" s="165"/>
    </row>
    <row r="26" spans="1:8" ht="33.75" customHeight="1" x14ac:dyDescent="0.2">
      <c r="A26" s="49" t="s">
        <v>247</v>
      </c>
      <c r="B26" s="50" t="s">
        <v>816</v>
      </c>
      <c r="C26" s="164"/>
      <c r="D26" s="165"/>
    </row>
    <row r="27" spans="1:8" ht="42.75" x14ac:dyDescent="0.2">
      <c r="A27" s="49" t="s">
        <v>248</v>
      </c>
      <c r="B27" s="50" t="s">
        <v>1048</v>
      </c>
      <c r="C27" s="164"/>
      <c r="D27" s="165"/>
      <c r="H27" s="4"/>
    </row>
    <row r="28" spans="1:8" ht="38.25" customHeight="1" x14ac:dyDescent="0.2">
      <c r="A28" s="49" t="s">
        <v>249</v>
      </c>
      <c r="B28" s="50" t="s">
        <v>747</v>
      </c>
      <c r="C28" s="164"/>
      <c r="D28" s="165"/>
    </row>
    <row r="29" spans="1:8" ht="57" x14ac:dyDescent="0.2">
      <c r="A29" s="49" t="s">
        <v>311</v>
      </c>
      <c r="B29" s="50" t="s">
        <v>748</v>
      </c>
      <c r="C29" s="164"/>
      <c r="D29" s="165"/>
    </row>
    <row r="30" spans="1:8" ht="363.75" customHeight="1" x14ac:dyDescent="0.2">
      <c r="A30" s="49" t="s">
        <v>742</v>
      </c>
      <c r="B30" s="50" t="s">
        <v>1126</v>
      </c>
      <c r="C30" s="164"/>
      <c r="D30" s="165"/>
    </row>
    <row r="31" spans="1:8" ht="15" x14ac:dyDescent="0.2">
      <c r="A31" s="44"/>
      <c r="B31" s="11"/>
      <c r="C31" s="11"/>
      <c r="D31" s="11"/>
    </row>
    <row r="32" spans="1:8" ht="12" customHeight="1" x14ac:dyDescent="0.2">
      <c r="A32" s="44"/>
      <c r="B32" s="11"/>
      <c r="C32" s="196" t="s">
        <v>5</v>
      </c>
      <c r="D32" s="197"/>
    </row>
    <row r="33" spans="1:5" ht="8.25" customHeight="1" x14ac:dyDescent="0.2">
      <c r="A33" s="52"/>
      <c r="B33" s="53"/>
      <c r="C33" s="200"/>
      <c r="D33" s="201"/>
    </row>
    <row r="34" spans="1:5" ht="16.5" customHeight="1" x14ac:dyDescent="0.2">
      <c r="A34" s="176" t="s">
        <v>6</v>
      </c>
      <c r="B34" s="177" t="s">
        <v>7</v>
      </c>
      <c r="C34" s="54" t="s">
        <v>466</v>
      </c>
      <c r="D34" s="178" t="s">
        <v>8</v>
      </c>
    </row>
    <row r="35" spans="1:5" ht="16.5" customHeight="1" x14ac:dyDescent="0.2">
      <c r="A35" s="176"/>
      <c r="B35" s="177"/>
      <c r="C35" s="55" t="s">
        <v>9</v>
      </c>
      <c r="D35" s="179"/>
      <c r="E35" s="57"/>
    </row>
    <row r="36" spans="1:5" ht="15" x14ac:dyDescent="0.2">
      <c r="A36" s="58">
        <v>1</v>
      </c>
      <c r="B36" s="170" t="s">
        <v>10</v>
      </c>
      <c r="C36" s="170"/>
      <c r="D36" s="170"/>
    </row>
    <row r="37" spans="1:5" ht="57.75" x14ac:dyDescent="0.2">
      <c r="A37" s="49" t="s">
        <v>4</v>
      </c>
      <c r="B37" s="60" t="s">
        <v>474</v>
      </c>
      <c r="C37" s="43"/>
      <c r="D37" s="61">
        <f t="shared" ref="D37:D50" si="0">IF(C37="Ja","Anforderung ist erfüllt",IF(C37="Nein","Ihr Angebot wird ausgeschlossen",))</f>
        <v>0</v>
      </c>
    </row>
    <row r="38" spans="1:5" ht="14.25" x14ac:dyDescent="0.2">
      <c r="A38" s="49" t="s">
        <v>3</v>
      </c>
      <c r="B38" s="60" t="s">
        <v>475</v>
      </c>
      <c r="C38" s="43"/>
      <c r="D38" s="61">
        <f t="shared" si="0"/>
        <v>0</v>
      </c>
    </row>
    <row r="39" spans="1:5" ht="28.5" x14ac:dyDescent="0.2">
      <c r="A39" s="49" t="s">
        <v>315</v>
      </c>
      <c r="B39" s="60" t="s">
        <v>577</v>
      </c>
      <c r="C39" s="43"/>
      <c r="D39" s="61">
        <f t="shared" si="0"/>
        <v>0</v>
      </c>
    </row>
    <row r="40" spans="1:5" ht="17.25" customHeight="1" x14ac:dyDescent="0.2">
      <c r="A40" s="49" t="s">
        <v>316</v>
      </c>
      <c r="B40" s="60" t="s">
        <v>678</v>
      </c>
      <c r="C40" s="43"/>
      <c r="D40" s="61">
        <f t="shared" si="0"/>
        <v>0</v>
      </c>
    </row>
    <row r="41" spans="1:5" ht="14.25" x14ac:dyDescent="0.2">
      <c r="A41" s="49" t="s">
        <v>317</v>
      </c>
      <c r="B41" s="60" t="s">
        <v>586</v>
      </c>
      <c r="C41" s="43"/>
      <c r="D41" s="61">
        <f t="shared" si="0"/>
        <v>0</v>
      </c>
    </row>
    <row r="42" spans="1:5" ht="28.5" x14ac:dyDescent="0.2">
      <c r="A42" s="49" t="s">
        <v>318</v>
      </c>
      <c r="B42" s="60" t="s">
        <v>476</v>
      </c>
      <c r="C42" s="43"/>
      <c r="D42" s="61">
        <f t="shared" si="0"/>
        <v>0</v>
      </c>
    </row>
    <row r="43" spans="1:5" ht="33" customHeight="1" x14ac:dyDescent="0.2">
      <c r="A43" s="49" t="s">
        <v>319</v>
      </c>
      <c r="B43" s="60" t="s">
        <v>787</v>
      </c>
      <c r="C43" s="43"/>
      <c r="D43" s="61">
        <f t="shared" si="0"/>
        <v>0</v>
      </c>
    </row>
    <row r="44" spans="1:5" ht="28.5" x14ac:dyDescent="0.2">
      <c r="A44" s="49" t="s">
        <v>320</v>
      </c>
      <c r="B44" s="60" t="s">
        <v>814</v>
      </c>
      <c r="C44" s="43"/>
      <c r="D44" s="61">
        <f t="shared" si="0"/>
        <v>0</v>
      </c>
    </row>
    <row r="45" spans="1:5" ht="258" customHeight="1" x14ac:dyDescent="0.2">
      <c r="A45" s="49" t="s">
        <v>632</v>
      </c>
      <c r="B45" s="60" t="s">
        <v>863</v>
      </c>
      <c r="C45" s="43"/>
      <c r="D45" s="61">
        <f t="shared" si="0"/>
        <v>0</v>
      </c>
    </row>
    <row r="46" spans="1:5" ht="57" x14ac:dyDescent="0.2">
      <c r="A46" s="49" t="s">
        <v>705</v>
      </c>
      <c r="B46" s="60" t="s">
        <v>1190</v>
      </c>
      <c r="C46" s="43"/>
      <c r="D46" s="61">
        <f t="shared" si="0"/>
        <v>0</v>
      </c>
    </row>
    <row r="47" spans="1:5" ht="15" x14ac:dyDescent="0.2">
      <c r="A47" s="58">
        <v>2</v>
      </c>
      <c r="B47" s="170" t="s">
        <v>11</v>
      </c>
      <c r="C47" s="170"/>
      <c r="D47" s="170"/>
    </row>
    <row r="48" spans="1:5" ht="99.75" x14ac:dyDescent="0.2">
      <c r="A48" s="49" t="s">
        <v>321</v>
      </c>
      <c r="B48" s="60" t="s">
        <v>886</v>
      </c>
      <c r="C48" s="43"/>
      <c r="D48" s="61">
        <f t="shared" si="0"/>
        <v>0</v>
      </c>
    </row>
    <row r="49" spans="1:4" ht="57" x14ac:dyDescent="0.2">
      <c r="A49" s="49" t="s">
        <v>322</v>
      </c>
      <c r="B49" s="50" t="s">
        <v>477</v>
      </c>
      <c r="C49" s="43"/>
      <c r="D49" s="61">
        <f t="shared" si="0"/>
        <v>0</v>
      </c>
    </row>
    <row r="50" spans="1:4" ht="42.75" x14ac:dyDescent="0.2">
      <c r="A50" s="59" t="s">
        <v>323</v>
      </c>
      <c r="B50" s="50" t="s">
        <v>887</v>
      </c>
      <c r="C50" s="43"/>
      <c r="D50" s="61">
        <f t="shared" si="0"/>
        <v>0</v>
      </c>
    </row>
    <row r="51" spans="1:4" ht="42.75" x14ac:dyDescent="0.2">
      <c r="A51" s="59" t="s">
        <v>324</v>
      </c>
      <c r="B51" s="60" t="s">
        <v>868</v>
      </c>
      <c r="C51" s="43"/>
      <c r="D51" s="61">
        <f t="shared" ref="D51" si="1">IF(C51="Ja","Anforderung ist erfüllt",IF(C51="Nein","Ihr Angebot wird ausgeschlossen",))</f>
        <v>0</v>
      </c>
    </row>
    <row r="52" spans="1:4" ht="42.75" x14ac:dyDescent="0.2">
      <c r="A52" s="49" t="s">
        <v>325</v>
      </c>
      <c r="B52" s="60" t="s">
        <v>679</v>
      </c>
      <c r="C52" s="43"/>
      <c r="D52" s="61">
        <f t="shared" ref="D52" si="2">IF(C52="Ja","Anforderung ist erfüllt",IF(C52="Nein","Ihr Angebot wird ausgeschlossen",))</f>
        <v>0</v>
      </c>
    </row>
    <row r="53" spans="1:4" ht="15" x14ac:dyDescent="0.2">
      <c r="A53" s="58">
        <v>3</v>
      </c>
      <c r="B53" s="170" t="s">
        <v>59</v>
      </c>
      <c r="C53" s="170"/>
      <c r="D53" s="170"/>
    </row>
    <row r="54" spans="1:4" ht="15" x14ac:dyDescent="0.2">
      <c r="A54" s="62" t="s">
        <v>326</v>
      </c>
      <c r="B54" s="198" t="s">
        <v>88</v>
      </c>
      <c r="C54" s="198"/>
      <c r="D54" s="198"/>
    </row>
    <row r="55" spans="1:4" ht="42.75" x14ac:dyDescent="0.2">
      <c r="A55" s="59" t="s">
        <v>327</v>
      </c>
      <c r="B55" s="60" t="s">
        <v>715</v>
      </c>
      <c r="C55" s="43"/>
      <c r="D55" s="61">
        <f t="shared" ref="D55:D63" si="3">IF(C55="Ja","Anforderung ist erfüllt",IF(C55="Nein","Ihr Angebot wird ausgeschlossen",))</f>
        <v>0</v>
      </c>
    </row>
    <row r="56" spans="1:4" ht="14.25" x14ac:dyDescent="0.2">
      <c r="A56" s="59" t="s">
        <v>328</v>
      </c>
      <c r="B56" s="60" t="s">
        <v>90</v>
      </c>
      <c r="C56" s="43"/>
      <c r="D56" s="61">
        <f t="shared" si="3"/>
        <v>0</v>
      </c>
    </row>
    <row r="57" spans="1:4" ht="21" customHeight="1" x14ac:dyDescent="0.2">
      <c r="A57" s="59" t="s">
        <v>329</v>
      </c>
      <c r="B57" s="60" t="s">
        <v>82</v>
      </c>
      <c r="C57" s="43"/>
      <c r="D57" s="61">
        <f t="shared" si="3"/>
        <v>0</v>
      </c>
    </row>
    <row r="58" spans="1:4" ht="14.25" x14ac:dyDescent="0.2">
      <c r="A58" s="59" t="s">
        <v>330</v>
      </c>
      <c r="B58" s="60" t="s">
        <v>83</v>
      </c>
      <c r="C58" s="43"/>
      <c r="D58" s="61">
        <f t="shared" si="3"/>
        <v>0</v>
      </c>
    </row>
    <row r="59" spans="1:4" ht="14.25" x14ac:dyDescent="0.2">
      <c r="A59" s="59" t="s">
        <v>331</v>
      </c>
      <c r="B59" s="60" t="s">
        <v>84</v>
      </c>
      <c r="C59" s="43"/>
      <c r="D59" s="61">
        <f t="shared" si="3"/>
        <v>0</v>
      </c>
    </row>
    <row r="60" spans="1:4" ht="14.25" x14ac:dyDescent="0.2">
      <c r="A60" s="59" t="s">
        <v>332</v>
      </c>
      <c r="B60" s="60" t="s">
        <v>85</v>
      </c>
      <c r="C60" s="43"/>
      <c r="D60" s="61">
        <f t="shared" si="3"/>
        <v>0</v>
      </c>
    </row>
    <row r="61" spans="1:4" ht="16.5" customHeight="1" x14ac:dyDescent="0.2">
      <c r="A61" s="59" t="s">
        <v>333</v>
      </c>
      <c r="B61" s="60" t="s">
        <v>86</v>
      </c>
      <c r="C61" s="43"/>
      <c r="D61" s="61">
        <f t="shared" si="3"/>
        <v>0</v>
      </c>
    </row>
    <row r="62" spans="1:4" ht="28.5" x14ac:dyDescent="0.2">
      <c r="A62" s="59" t="s">
        <v>334</v>
      </c>
      <c r="B62" s="60" t="s">
        <v>685</v>
      </c>
      <c r="C62" s="43"/>
      <c r="D62" s="61">
        <f t="shared" si="3"/>
        <v>0</v>
      </c>
    </row>
    <row r="63" spans="1:4" ht="33" customHeight="1" x14ac:dyDescent="0.2">
      <c r="A63" s="59" t="s">
        <v>335</v>
      </c>
      <c r="B63" s="60" t="s">
        <v>1046</v>
      </c>
      <c r="C63" s="43"/>
      <c r="D63" s="61">
        <f t="shared" si="3"/>
        <v>0</v>
      </c>
    </row>
    <row r="64" spans="1:4" ht="28.5" x14ac:dyDescent="0.2">
      <c r="A64" s="67" t="s">
        <v>336</v>
      </c>
      <c r="B64" s="60" t="s">
        <v>1050</v>
      </c>
      <c r="C64" s="43"/>
      <c r="D64" s="61">
        <f t="shared" ref="D64" si="4">IF(C64="Ja","Anforderung ist erfüllt",IF(C64="Nein","Ihr Angebot wird ausgeschlossen",))</f>
        <v>0</v>
      </c>
    </row>
    <row r="65" spans="1:4" ht="15" x14ac:dyDescent="0.2">
      <c r="A65" s="62" t="s">
        <v>338</v>
      </c>
      <c r="B65" s="198" t="s">
        <v>87</v>
      </c>
      <c r="C65" s="198"/>
      <c r="D65" s="198"/>
    </row>
    <row r="66" spans="1:4" ht="14.25" x14ac:dyDescent="0.2">
      <c r="A66" s="59" t="s">
        <v>339</v>
      </c>
      <c r="B66" s="60" t="s">
        <v>211</v>
      </c>
      <c r="C66" s="43"/>
      <c r="D66" s="61">
        <f t="shared" ref="D66:D67" si="5">IF(C66="Ja","Anforderung ist erfüllt",IF(C66="Nein","Ihr Angebot wird ausgeschlossen",))</f>
        <v>0</v>
      </c>
    </row>
    <row r="67" spans="1:4" ht="32.25" customHeight="1" x14ac:dyDescent="0.2">
      <c r="A67" s="59" t="s">
        <v>340</v>
      </c>
      <c r="B67" s="68" t="s">
        <v>680</v>
      </c>
      <c r="C67" s="43"/>
      <c r="D67" s="61">
        <f t="shared" si="5"/>
        <v>0</v>
      </c>
    </row>
    <row r="68" spans="1:4" ht="15" x14ac:dyDescent="0.2">
      <c r="A68" s="62" t="s">
        <v>344</v>
      </c>
      <c r="B68" s="198" t="s">
        <v>681</v>
      </c>
      <c r="C68" s="198"/>
      <c r="D68" s="198"/>
    </row>
    <row r="69" spans="1:4" ht="18.75" customHeight="1" x14ac:dyDescent="0.2">
      <c r="A69" s="59" t="s">
        <v>345</v>
      </c>
      <c r="B69" s="60" t="s">
        <v>114</v>
      </c>
      <c r="C69" s="43"/>
      <c r="D69" s="61">
        <f t="shared" ref="D69:D78" si="6">IF(C69="Ja","Anforderung ist erfüllt",IF(C69="Nein","Ihr Angebot wird ausgeschlossen",))</f>
        <v>0</v>
      </c>
    </row>
    <row r="70" spans="1:4" ht="14.25" x14ac:dyDescent="0.2">
      <c r="A70" s="59" t="s">
        <v>346</v>
      </c>
      <c r="B70" s="60" t="s">
        <v>89</v>
      </c>
      <c r="C70" s="43"/>
      <c r="D70" s="61">
        <f t="shared" si="6"/>
        <v>0</v>
      </c>
    </row>
    <row r="71" spans="1:4" ht="14.25" x14ac:dyDescent="0.2">
      <c r="A71" s="59" t="s">
        <v>347</v>
      </c>
      <c r="B71" s="60" t="s">
        <v>92</v>
      </c>
      <c r="C71" s="43"/>
      <c r="D71" s="61">
        <f t="shared" si="6"/>
        <v>0</v>
      </c>
    </row>
    <row r="72" spans="1:4" ht="14.25" x14ac:dyDescent="0.2">
      <c r="A72" s="59" t="s">
        <v>348</v>
      </c>
      <c r="B72" s="60" t="s">
        <v>93</v>
      </c>
      <c r="C72" s="43"/>
      <c r="D72" s="61">
        <f t="shared" si="6"/>
        <v>0</v>
      </c>
    </row>
    <row r="73" spans="1:4" ht="15" x14ac:dyDescent="0.2">
      <c r="A73" s="62" t="s">
        <v>349</v>
      </c>
      <c r="B73" s="198" t="s">
        <v>94</v>
      </c>
      <c r="C73" s="198"/>
      <c r="D73" s="198"/>
    </row>
    <row r="74" spans="1:4" ht="14.25" x14ac:dyDescent="0.2">
      <c r="A74" s="59" t="s">
        <v>350</v>
      </c>
      <c r="B74" s="60" t="s">
        <v>95</v>
      </c>
      <c r="C74" s="43"/>
      <c r="D74" s="61">
        <f t="shared" si="6"/>
        <v>0</v>
      </c>
    </row>
    <row r="75" spans="1:4" ht="14.25" x14ac:dyDescent="0.2">
      <c r="A75" s="59" t="s">
        <v>351</v>
      </c>
      <c r="B75" s="60" t="s">
        <v>212</v>
      </c>
      <c r="C75" s="43"/>
      <c r="D75" s="61">
        <f t="shared" si="6"/>
        <v>0</v>
      </c>
    </row>
    <row r="76" spans="1:4" ht="14.25" x14ac:dyDescent="0.2">
      <c r="A76" s="59" t="s">
        <v>352</v>
      </c>
      <c r="B76" s="60" t="s">
        <v>96</v>
      </c>
      <c r="C76" s="43"/>
      <c r="D76" s="61">
        <f t="shared" si="6"/>
        <v>0</v>
      </c>
    </row>
    <row r="77" spans="1:4" ht="28.5" x14ac:dyDescent="0.2">
      <c r="A77" s="59" t="s">
        <v>353</v>
      </c>
      <c r="B77" s="60" t="s">
        <v>213</v>
      </c>
      <c r="C77" s="43"/>
      <c r="D77" s="61">
        <f t="shared" si="6"/>
        <v>0</v>
      </c>
    </row>
    <row r="78" spans="1:4" ht="14.25" x14ac:dyDescent="0.2">
      <c r="A78" s="59" t="s">
        <v>354</v>
      </c>
      <c r="B78" s="60" t="s">
        <v>214</v>
      </c>
      <c r="C78" s="43"/>
      <c r="D78" s="61">
        <f t="shared" si="6"/>
        <v>0</v>
      </c>
    </row>
    <row r="79" spans="1:4" ht="17.25" customHeight="1" x14ac:dyDescent="0.2">
      <c r="A79" s="62" t="s">
        <v>356</v>
      </c>
      <c r="B79" s="198" t="s">
        <v>589</v>
      </c>
      <c r="C79" s="198"/>
      <c r="D79" s="198"/>
    </row>
    <row r="80" spans="1:4" ht="104.25" customHeight="1" x14ac:dyDescent="0.2">
      <c r="A80" s="59" t="s">
        <v>357</v>
      </c>
      <c r="B80" s="60" t="s">
        <v>862</v>
      </c>
      <c r="C80" s="43"/>
      <c r="D80" s="61">
        <f t="shared" ref="D80:D82" si="7">IF(C80="Ja","Anforderung ist erfüllt",IF(C80="Nein","Ihr Angebot wird ausgeschlossen",))</f>
        <v>0</v>
      </c>
    </row>
    <row r="81" spans="1:4" ht="28.5" x14ac:dyDescent="0.2">
      <c r="A81" s="59" t="s">
        <v>358</v>
      </c>
      <c r="B81" s="60" t="s">
        <v>590</v>
      </c>
      <c r="C81" s="43"/>
      <c r="D81" s="61">
        <f t="shared" si="7"/>
        <v>0</v>
      </c>
    </row>
    <row r="82" spans="1:4" ht="28.5" x14ac:dyDescent="0.2">
      <c r="A82" s="59" t="s">
        <v>359</v>
      </c>
      <c r="B82" s="60" t="s">
        <v>591</v>
      </c>
      <c r="C82" s="43"/>
      <c r="D82" s="61">
        <f t="shared" si="7"/>
        <v>0</v>
      </c>
    </row>
    <row r="83" spans="1:4" ht="16.5" customHeight="1" x14ac:dyDescent="0.2">
      <c r="A83" s="62" t="s">
        <v>361</v>
      </c>
      <c r="B83" s="198" t="s">
        <v>809</v>
      </c>
      <c r="C83" s="198"/>
      <c r="D83" s="198"/>
    </row>
    <row r="84" spans="1:4" ht="29.25" customHeight="1" x14ac:dyDescent="0.2">
      <c r="A84" s="59" t="s">
        <v>362</v>
      </c>
      <c r="B84" s="60" t="s">
        <v>578</v>
      </c>
      <c r="C84" s="43"/>
      <c r="D84" s="61">
        <f t="shared" ref="D84:D90" si="8">IF(C84="Ja","Anforderung ist erfüllt",IF(C84="Nein","Ihr Angebot wird ausgeschlossen",))</f>
        <v>0</v>
      </c>
    </row>
    <row r="85" spans="1:4" ht="14.25" x14ac:dyDescent="0.2">
      <c r="A85" s="59" t="s">
        <v>363</v>
      </c>
      <c r="B85" s="69" t="s">
        <v>97</v>
      </c>
      <c r="C85" s="43"/>
      <c r="D85" s="61">
        <f t="shared" si="8"/>
        <v>0</v>
      </c>
    </row>
    <row r="86" spans="1:4" ht="14.25" x14ac:dyDescent="0.2">
      <c r="A86" s="59" t="s">
        <v>364</v>
      </c>
      <c r="B86" s="60" t="s">
        <v>98</v>
      </c>
      <c r="C86" s="43"/>
      <c r="D86" s="61">
        <f t="shared" si="8"/>
        <v>0</v>
      </c>
    </row>
    <row r="87" spans="1:4" ht="28.5" x14ac:dyDescent="0.2">
      <c r="A87" s="59" t="s">
        <v>365</v>
      </c>
      <c r="B87" s="60" t="s">
        <v>579</v>
      </c>
      <c r="C87" s="43"/>
      <c r="D87" s="61">
        <f t="shared" si="8"/>
        <v>0</v>
      </c>
    </row>
    <row r="88" spans="1:4" ht="14.25" x14ac:dyDescent="0.2">
      <c r="A88" s="59" t="s">
        <v>810</v>
      </c>
      <c r="B88" s="60" t="s">
        <v>99</v>
      </c>
      <c r="C88" s="43"/>
      <c r="D88" s="61">
        <f t="shared" si="8"/>
        <v>0</v>
      </c>
    </row>
    <row r="89" spans="1:4" ht="14.25" x14ac:dyDescent="0.2">
      <c r="A89" s="59" t="s">
        <v>811</v>
      </c>
      <c r="B89" s="60" t="s">
        <v>1054</v>
      </c>
      <c r="C89" s="43"/>
      <c r="D89" s="61">
        <f t="shared" si="8"/>
        <v>0</v>
      </c>
    </row>
    <row r="90" spans="1:4" ht="28.5" x14ac:dyDescent="0.2">
      <c r="A90" s="59" t="s">
        <v>812</v>
      </c>
      <c r="B90" s="60" t="s">
        <v>1191</v>
      </c>
      <c r="C90" s="43"/>
      <c r="D90" s="61">
        <f t="shared" si="8"/>
        <v>0</v>
      </c>
    </row>
    <row r="91" spans="1:4" ht="15" x14ac:dyDescent="0.2">
      <c r="A91" s="62" t="s">
        <v>366</v>
      </c>
      <c r="B91" s="198" t="s">
        <v>100</v>
      </c>
      <c r="C91" s="198"/>
      <c r="D91" s="198"/>
    </row>
    <row r="92" spans="1:4" ht="33.75" customHeight="1" x14ac:dyDescent="0.2">
      <c r="A92" s="59" t="s">
        <v>367</v>
      </c>
      <c r="B92" s="60" t="s">
        <v>682</v>
      </c>
      <c r="C92" s="43"/>
      <c r="D92" s="61">
        <f t="shared" ref="D92:D93" si="9">IF(C92="Ja","Anforderung ist erfüllt",IF(C92="Nein","Ihr Angebot wird ausgeschlossen",))</f>
        <v>0</v>
      </c>
    </row>
    <row r="93" spans="1:4" ht="28.5" x14ac:dyDescent="0.2">
      <c r="A93" s="59" t="s">
        <v>368</v>
      </c>
      <c r="B93" s="60" t="s">
        <v>683</v>
      </c>
      <c r="C93" s="43"/>
      <c r="D93" s="61">
        <f t="shared" si="9"/>
        <v>0</v>
      </c>
    </row>
    <row r="94" spans="1:4" ht="15" x14ac:dyDescent="0.2">
      <c r="A94" s="62" t="s">
        <v>376</v>
      </c>
      <c r="B94" s="198" t="s">
        <v>101</v>
      </c>
      <c r="C94" s="198"/>
      <c r="D94" s="198"/>
    </row>
    <row r="95" spans="1:4" ht="28.5" x14ac:dyDescent="0.2">
      <c r="A95" s="59" t="s">
        <v>377</v>
      </c>
      <c r="B95" s="60" t="s">
        <v>75</v>
      </c>
      <c r="C95" s="43"/>
      <c r="D95" s="61">
        <f t="shared" ref="D95:D96" si="10">IF(C95="Ja","Anforderung ist erfüllt",IF(C95="Nein","Ihr Angebot wird ausgeschlossen",))</f>
        <v>0</v>
      </c>
    </row>
    <row r="96" spans="1:4" ht="28.5" x14ac:dyDescent="0.2">
      <c r="A96" s="59" t="s">
        <v>378</v>
      </c>
      <c r="B96" s="60" t="s">
        <v>76</v>
      </c>
      <c r="C96" s="43"/>
      <c r="D96" s="61">
        <f t="shared" si="10"/>
        <v>0</v>
      </c>
    </row>
    <row r="97" spans="1:4" ht="15" x14ac:dyDescent="0.2">
      <c r="A97" s="62" t="s">
        <v>384</v>
      </c>
      <c r="B97" s="198" t="s">
        <v>102</v>
      </c>
      <c r="C97" s="198"/>
      <c r="D97" s="198"/>
    </row>
    <row r="98" spans="1:4" ht="14.25" x14ac:dyDescent="0.2">
      <c r="A98" s="59" t="s">
        <v>385</v>
      </c>
      <c r="B98" s="60" t="s">
        <v>103</v>
      </c>
      <c r="C98" s="43"/>
      <c r="D98" s="61">
        <f t="shared" ref="D98:D103" si="11">IF(C98="Ja","Anforderung ist erfüllt",IF(C98="Nein","Ihr Angebot wird ausgeschlossen",))</f>
        <v>0</v>
      </c>
    </row>
    <row r="99" spans="1:4" ht="14.25" x14ac:dyDescent="0.2">
      <c r="A99" s="59" t="s">
        <v>386</v>
      </c>
      <c r="B99" s="60" t="s">
        <v>104</v>
      </c>
      <c r="C99" s="43"/>
      <c r="D99" s="61">
        <f t="shared" si="11"/>
        <v>0</v>
      </c>
    </row>
    <row r="100" spans="1:4" ht="14.25" x14ac:dyDescent="0.2">
      <c r="A100" s="59" t="s">
        <v>387</v>
      </c>
      <c r="B100" s="60" t="s">
        <v>684</v>
      </c>
      <c r="C100" s="43"/>
      <c r="D100" s="61">
        <f t="shared" si="11"/>
        <v>0</v>
      </c>
    </row>
    <row r="101" spans="1:4" ht="14.25" x14ac:dyDescent="0.2">
      <c r="A101" s="59" t="s">
        <v>388</v>
      </c>
      <c r="B101" s="60" t="s">
        <v>105</v>
      </c>
      <c r="C101" s="43"/>
      <c r="D101" s="61">
        <f t="shared" si="11"/>
        <v>0</v>
      </c>
    </row>
    <row r="102" spans="1:4" ht="28.5" x14ac:dyDescent="0.2">
      <c r="A102" s="59" t="s">
        <v>389</v>
      </c>
      <c r="B102" s="60" t="s">
        <v>106</v>
      </c>
      <c r="C102" s="43"/>
      <c r="D102" s="61">
        <f t="shared" si="11"/>
        <v>0</v>
      </c>
    </row>
    <row r="103" spans="1:4" ht="14.25" x14ac:dyDescent="0.2">
      <c r="A103" s="59" t="s">
        <v>390</v>
      </c>
      <c r="B103" s="60" t="s">
        <v>107</v>
      </c>
      <c r="C103" s="43"/>
      <c r="D103" s="61">
        <f t="shared" si="11"/>
        <v>0</v>
      </c>
    </row>
    <row r="104" spans="1:4" ht="15" x14ac:dyDescent="0.2">
      <c r="A104" s="58">
        <v>4</v>
      </c>
      <c r="B104" s="170" t="s">
        <v>813</v>
      </c>
      <c r="C104" s="170"/>
      <c r="D104" s="170"/>
    </row>
    <row r="105" spans="1:4" ht="14.25" x14ac:dyDescent="0.2">
      <c r="A105" s="59" t="s">
        <v>761</v>
      </c>
      <c r="B105" s="60" t="s">
        <v>233</v>
      </c>
      <c r="C105" s="43"/>
      <c r="D105" s="61">
        <f t="shared" ref="D105:D107" si="12">IF(C105="Ja","Anforderung ist erfüllt",IF(C105="Nein","Ihr Angebot wird ausgeschlossen",))</f>
        <v>0</v>
      </c>
    </row>
    <row r="106" spans="1:4" ht="14.25" x14ac:dyDescent="0.2">
      <c r="A106" s="59" t="s">
        <v>762</v>
      </c>
      <c r="B106" s="60" t="s">
        <v>755</v>
      </c>
      <c r="C106" s="43"/>
      <c r="D106" s="61">
        <f t="shared" si="12"/>
        <v>0</v>
      </c>
    </row>
    <row r="107" spans="1:4" ht="14.25" x14ac:dyDescent="0.2">
      <c r="A107" s="59" t="s">
        <v>763</v>
      </c>
      <c r="B107" s="60" t="s">
        <v>718</v>
      </c>
      <c r="C107" s="43"/>
      <c r="D107" s="61">
        <f t="shared" si="12"/>
        <v>0</v>
      </c>
    </row>
    <row r="108" spans="1:4" ht="15" x14ac:dyDescent="0.2">
      <c r="A108" s="58">
        <v>5</v>
      </c>
      <c r="B108" s="170" t="s">
        <v>449</v>
      </c>
      <c r="C108" s="170"/>
      <c r="D108" s="170"/>
    </row>
    <row r="109" spans="1:4" ht="57" x14ac:dyDescent="0.2">
      <c r="A109" s="59" t="s">
        <v>447</v>
      </c>
      <c r="B109" s="60" t="s">
        <v>24</v>
      </c>
      <c r="C109" s="43"/>
      <c r="D109" s="61">
        <f t="shared" ref="D109:D115" si="13">IF(C109="Ja","Anforderung ist erfüllt",IF(C109="Nein","Ihr Angebot wird ausgeschlossen",))</f>
        <v>0</v>
      </c>
    </row>
    <row r="110" spans="1:4" ht="14.25" x14ac:dyDescent="0.2">
      <c r="A110" s="59" t="s">
        <v>448</v>
      </c>
      <c r="B110" s="60" t="s">
        <v>456</v>
      </c>
      <c r="C110" s="43"/>
      <c r="D110" s="61">
        <f t="shared" si="13"/>
        <v>0</v>
      </c>
    </row>
    <row r="111" spans="1:4" ht="42.75" x14ac:dyDescent="0.2">
      <c r="A111" s="59" t="s">
        <v>768</v>
      </c>
      <c r="B111" s="60" t="s">
        <v>716</v>
      </c>
      <c r="C111" s="43"/>
      <c r="D111" s="61">
        <f t="shared" si="13"/>
        <v>0</v>
      </c>
    </row>
    <row r="112" spans="1:4" ht="46.5" customHeight="1" x14ac:dyDescent="0.2">
      <c r="A112" s="59" t="s">
        <v>769</v>
      </c>
      <c r="B112" s="60" t="s">
        <v>717</v>
      </c>
      <c r="C112" s="43"/>
      <c r="D112" s="61">
        <f t="shared" si="13"/>
        <v>0</v>
      </c>
    </row>
    <row r="113" spans="1:4" ht="32.25" customHeight="1" x14ac:dyDescent="0.2">
      <c r="A113" s="59" t="s">
        <v>770</v>
      </c>
      <c r="B113" s="60" t="s">
        <v>885</v>
      </c>
      <c r="C113" s="43"/>
      <c r="D113" s="61">
        <f t="shared" si="13"/>
        <v>0</v>
      </c>
    </row>
    <row r="114" spans="1:4" ht="30.75" customHeight="1" x14ac:dyDescent="0.2">
      <c r="A114" s="59" t="s">
        <v>771</v>
      </c>
      <c r="B114" s="60" t="s">
        <v>695</v>
      </c>
      <c r="C114" s="43"/>
      <c r="D114" s="61">
        <f t="shared" si="13"/>
        <v>0</v>
      </c>
    </row>
    <row r="115" spans="1:4" ht="28.5" x14ac:dyDescent="0.2">
      <c r="A115" s="59" t="s">
        <v>866</v>
      </c>
      <c r="B115" s="60" t="s">
        <v>661</v>
      </c>
      <c r="C115" s="43"/>
      <c r="D115" s="61">
        <f t="shared" si="13"/>
        <v>0</v>
      </c>
    </row>
    <row r="116" spans="1:4" ht="15" x14ac:dyDescent="0.2">
      <c r="A116" s="58">
        <v>6</v>
      </c>
      <c r="B116" s="170" t="s">
        <v>25</v>
      </c>
      <c r="C116" s="170"/>
      <c r="D116" s="170"/>
    </row>
    <row r="117" spans="1:4" ht="28.5" x14ac:dyDescent="0.2">
      <c r="A117" s="59" t="s">
        <v>450</v>
      </c>
      <c r="B117" s="60" t="s">
        <v>26</v>
      </c>
      <c r="C117" s="43"/>
      <c r="D117" s="61">
        <f t="shared" ref="D117:D128" si="14">IF(C117="Ja","Anforderung ist erfüllt",IF(C117="Nein","Ihr Angebot wird ausgeschlossen",))</f>
        <v>0</v>
      </c>
    </row>
    <row r="118" spans="1:4" ht="42.75" x14ac:dyDescent="0.2">
      <c r="A118" s="59" t="s">
        <v>451</v>
      </c>
      <c r="B118" s="60" t="s">
        <v>27</v>
      </c>
      <c r="C118" s="43"/>
      <c r="D118" s="61">
        <f t="shared" si="14"/>
        <v>0</v>
      </c>
    </row>
    <row r="119" spans="1:4" ht="17.25" customHeight="1" x14ac:dyDescent="0.2">
      <c r="A119" s="59" t="s">
        <v>452</v>
      </c>
      <c r="B119" s="60" t="s">
        <v>28</v>
      </c>
      <c r="C119" s="43"/>
      <c r="D119" s="61">
        <f t="shared" si="14"/>
        <v>0</v>
      </c>
    </row>
    <row r="120" spans="1:4" ht="14.25" x14ac:dyDescent="0.2">
      <c r="A120" s="59" t="s">
        <v>453</v>
      </c>
      <c r="B120" s="60" t="s">
        <v>29</v>
      </c>
      <c r="C120" s="43"/>
      <c r="D120" s="61">
        <f t="shared" si="14"/>
        <v>0</v>
      </c>
    </row>
    <row r="121" spans="1:4" ht="42.75" x14ac:dyDescent="0.2">
      <c r="A121" s="59" t="s">
        <v>454</v>
      </c>
      <c r="B121" s="60" t="s">
        <v>30</v>
      </c>
      <c r="C121" s="43"/>
      <c r="D121" s="61">
        <f t="shared" si="14"/>
        <v>0</v>
      </c>
    </row>
    <row r="122" spans="1:4" ht="32.25" customHeight="1" x14ac:dyDescent="0.2">
      <c r="A122" s="59" t="s">
        <v>455</v>
      </c>
      <c r="B122" s="60" t="s">
        <v>31</v>
      </c>
      <c r="C122" s="43"/>
      <c r="D122" s="61">
        <f t="shared" si="14"/>
        <v>0</v>
      </c>
    </row>
    <row r="123" spans="1:4" ht="14.25" x14ac:dyDescent="0.2">
      <c r="A123" s="59" t="s">
        <v>772</v>
      </c>
      <c r="B123" s="60" t="s">
        <v>32</v>
      </c>
      <c r="C123" s="43"/>
      <c r="D123" s="61">
        <f t="shared" si="14"/>
        <v>0</v>
      </c>
    </row>
    <row r="124" spans="1:4" ht="73.5" customHeight="1" x14ac:dyDescent="0.2">
      <c r="A124" s="59" t="s">
        <v>773</v>
      </c>
      <c r="B124" s="60" t="s">
        <v>815</v>
      </c>
      <c r="C124" s="43"/>
      <c r="D124" s="61">
        <f t="shared" si="14"/>
        <v>0</v>
      </c>
    </row>
    <row r="125" spans="1:4" ht="31.5" customHeight="1" x14ac:dyDescent="0.2">
      <c r="A125" s="59" t="s">
        <v>774</v>
      </c>
      <c r="B125" s="60" t="s">
        <v>818</v>
      </c>
      <c r="C125" s="43"/>
      <c r="D125" s="61">
        <f t="shared" si="14"/>
        <v>0</v>
      </c>
    </row>
    <row r="126" spans="1:4" ht="14.25" x14ac:dyDescent="0.2">
      <c r="A126" s="59" t="s">
        <v>775</v>
      </c>
      <c r="B126" s="60" t="s">
        <v>817</v>
      </c>
      <c r="C126" s="43"/>
      <c r="D126" s="61">
        <f t="shared" si="14"/>
        <v>0</v>
      </c>
    </row>
    <row r="127" spans="1:4" ht="57" x14ac:dyDescent="0.2">
      <c r="A127" s="59" t="s">
        <v>776</v>
      </c>
      <c r="B127" s="60" t="s">
        <v>33</v>
      </c>
      <c r="C127" s="43"/>
      <c r="D127" s="61">
        <f t="shared" si="14"/>
        <v>0</v>
      </c>
    </row>
    <row r="128" spans="1:4" ht="14.25" x14ac:dyDescent="0.2">
      <c r="A128" s="59" t="s">
        <v>777</v>
      </c>
      <c r="B128" s="60" t="s">
        <v>34</v>
      </c>
      <c r="C128" s="43"/>
      <c r="D128" s="61">
        <f t="shared" si="14"/>
        <v>0</v>
      </c>
    </row>
    <row r="129" spans="1:4" ht="15" x14ac:dyDescent="0.2">
      <c r="A129" s="58" t="s">
        <v>996</v>
      </c>
      <c r="B129" s="170" t="s">
        <v>999</v>
      </c>
      <c r="C129" s="170"/>
      <c r="D129" s="170"/>
    </row>
    <row r="130" spans="1:4" ht="14.25" x14ac:dyDescent="0.2">
      <c r="A130" s="59" t="s">
        <v>457</v>
      </c>
      <c r="B130" s="60" t="s">
        <v>66</v>
      </c>
      <c r="C130" s="43"/>
      <c r="D130" s="61">
        <f t="shared" ref="D130:D136" si="15">IF(C130="Ja","Anforderung ist erfüllt",IF(C130="Nein","Ihr Angebot wird ausgeschlossen",))</f>
        <v>0</v>
      </c>
    </row>
    <row r="131" spans="1:4" ht="14.25" x14ac:dyDescent="0.2">
      <c r="A131" s="59" t="s">
        <v>458</v>
      </c>
      <c r="B131" s="60" t="s">
        <v>581</v>
      </c>
      <c r="C131" s="43"/>
      <c r="D131" s="61">
        <f t="shared" si="15"/>
        <v>0</v>
      </c>
    </row>
    <row r="132" spans="1:4" ht="42.75" x14ac:dyDescent="0.2">
      <c r="A132" s="59" t="s">
        <v>459</v>
      </c>
      <c r="B132" s="60" t="s">
        <v>1129</v>
      </c>
      <c r="C132" s="43"/>
      <c r="D132" s="61">
        <f t="shared" si="15"/>
        <v>0</v>
      </c>
    </row>
    <row r="133" spans="1:4" ht="28.5" x14ac:dyDescent="0.2">
      <c r="A133" s="59" t="s">
        <v>460</v>
      </c>
      <c r="B133" s="50" t="s">
        <v>593</v>
      </c>
      <c r="C133" s="43"/>
      <c r="D133" s="61">
        <f t="shared" si="15"/>
        <v>0</v>
      </c>
    </row>
    <row r="134" spans="1:4" ht="42.75" x14ac:dyDescent="0.2">
      <c r="A134" s="59" t="s">
        <v>461</v>
      </c>
      <c r="B134" s="60" t="s">
        <v>660</v>
      </c>
      <c r="C134" s="43"/>
      <c r="D134" s="61">
        <f t="shared" si="15"/>
        <v>0</v>
      </c>
    </row>
    <row r="135" spans="1:4" ht="42.75" x14ac:dyDescent="0.2">
      <c r="A135" s="59" t="s">
        <v>462</v>
      </c>
      <c r="B135" s="60" t="s">
        <v>482</v>
      </c>
      <c r="C135" s="43"/>
      <c r="D135" s="61">
        <f t="shared" si="15"/>
        <v>0</v>
      </c>
    </row>
    <row r="136" spans="1:4" ht="17.25" customHeight="1" x14ac:dyDescent="0.2">
      <c r="A136" s="59" t="s">
        <v>463</v>
      </c>
      <c r="B136" s="50" t="s">
        <v>210</v>
      </c>
      <c r="C136" s="43"/>
      <c r="D136" s="61">
        <f t="shared" si="15"/>
        <v>0</v>
      </c>
    </row>
    <row r="137" spans="1:4" ht="15" x14ac:dyDescent="0.2">
      <c r="A137" s="58">
        <v>8</v>
      </c>
      <c r="B137" s="170" t="s">
        <v>1252</v>
      </c>
      <c r="C137" s="170"/>
      <c r="D137" s="170"/>
    </row>
    <row r="138" spans="1:4" ht="28.5" x14ac:dyDescent="0.2">
      <c r="A138" s="59" t="s">
        <v>464</v>
      </c>
      <c r="B138" s="60" t="s">
        <v>997</v>
      </c>
      <c r="C138" s="43"/>
      <c r="D138" s="61">
        <f t="shared" ref="D138:D139" si="16">IF(C138="Ja","Anforderung ist erfüllt",IF(C138="Nein","Ihr Angebot wird ausgeschlossen",))</f>
        <v>0</v>
      </c>
    </row>
    <row r="139" spans="1:4" ht="47.25" customHeight="1" x14ac:dyDescent="0.2">
      <c r="A139" s="59" t="s">
        <v>465</v>
      </c>
      <c r="B139" s="60" t="s">
        <v>998</v>
      </c>
      <c r="C139" s="43"/>
      <c r="D139" s="61">
        <f t="shared" si="16"/>
        <v>0</v>
      </c>
    </row>
  </sheetData>
  <sheetProtection algorithmName="SHA-512" hashValue="qk5sHrzlU+UcrOY5SxUBej7bedD5tit02ZUscunlqPQRwWRYFs5McHarnXiOG44lfbA1KTjSJmalqUUF3OMb0A==" saltValue="wmo10LWX6us+VhJIMmLHug==" spinCount="100000" sheet="1" objects="1" scenarios="1"/>
  <mergeCells count="48">
    <mergeCell ref="B137:D137"/>
    <mergeCell ref="B104:D104"/>
    <mergeCell ref="B108:D108"/>
    <mergeCell ref="B116:D116"/>
    <mergeCell ref="B129:D129"/>
    <mergeCell ref="B47:D47"/>
    <mergeCell ref="B53:D53"/>
    <mergeCell ref="B79:D79"/>
    <mergeCell ref="B54:D54"/>
    <mergeCell ref="B36:D36"/>
    <mergeCell ref="B91:D91"/>
    <mergeCell ref="B94:D94"/>
    <mergeCell ref="B97:D97"/>
    <mergeCell ref="B65:D65"/>
    <mergeCell ref="B68:D68"/>
    <mergeCell ref="B73:D73"/>
    <mergeCell ref="B83:D83"/>
    <mergeCell ref="C7:D7"/>
    <mergeCell ref="A1:D2"/>
    <mergeCell ref="A3:D3"/>
    <mergeCell ref="A4:D4"/>
    <mergeCell ref="A5:D5"/>
    <mergeCell ref="A6:D6"/>
    <mergeCell ref="C8:D8"/>
    <mergeCell ref="C10:D10"/>
    <mergeCell ref="C32:D33"/>
    <mergeCell ref="A34:A35"/>
    <mergeCell ref="B34:B35"/>
    <mergeCell ref="D34:D35"/>
    <mergeCell ref="B12:D12"/>
    <mergeCell ref="C13:D13"/>
    <mergeCell ref="C14:D14"/>
    <mergeCell ref="C15:D15"/>
    <mergeCell ref="C16:D16"/>
    <mergeCell ref="C17:D17"/>
    <mergeCell ref="C18:D18"/>
    <mergeCell ref="C19:D19"/>
    <mergeCell ref="C20:D20"/>
    <mergeCell ref="C21:D21"/>
    <mergeCell ref="C27:D27"/>
    <mergeCell ref="C28:D28"/>
    <mergeCell ref="C29:D29"/>
    <mergeCell ref="C30:D30"/>
    <mergeCell ref="C22:D22"/>
    <mergeCell ref="C23:D23"/>
    <mergeCell ref="C24:D24"/>
    <mergeCell ref="C25:D25"/>
    <mergeCell ref="C26:D26"/>
  </mergeCells>
  <phoneticPr fontId="26" type="noConversion"/>
  <conditionalFormatting sqref="A36">
    <cfRule type="cellIs" dxfId="65" priority="150" operator="equal">
      <formula>"Ja"</formula>
    </cfRule>
  </conditionalFormatting>
  <conditionalFormatting sqref="A47">
    <cfRule type="cellIs" dxfId="64" priority="105" operator="equal">
      <formula>"Ja"</formula>
    </cfRule>
  </conditionalFormatting>
  <conditionalFormatting sqref="A53">
    <cfRule type="cellIs" dxfId="63" priority="104" operator="equal">
      <formula>"Ja"</formula>
    </cfRule>
  </conditionalFormatting>
  <conditionalFormatting sqref="A104">
    <cfRule type="cellIs" dxfId="62" priority="84" operator="equal">
      <formula>"Ja"</formula>
    </cfRule>
  </conditionalFormatting>
  <conditionalFormatting sqref="A108">
    <cfRule type="cellIs" dxfId="61" priority="82" operator="equal">
      <formula>"Ja"</formula>
    </cfRule>
  </conditionalFormatting>
  <conditionalFormatting sqref="A116">
    <cfRule type="cellIs" dxfId="60" priority="79" operator="equal">
      <formula>"Ja"</formula>
    </cfRule>
  </conditionalFormatting>
  <conditionalFormatting sqref="A129">
    <cfRule type="cellIs" dxfId="59" priority="53" operator="equal">
      <formula>"Ja"</formula>
    </cfRule>
  </conditionalFormatting>
  <conditionalFormatting sqref="A137">
    <cfRule type="cellIs" dxfId="58" priority="50" operator="equal">
      <formula>"Ja"</formula>
    </cfRule>
  </conditionalFormatting>
  <conditionalFormatting sqref="C37:C46">
    <cfRule type="containsText" dxfId="57" priority="86" operator="containsText" text="Nein">
      <formula>NOT(ISERROR(SEARCH("Nein",C37)))</formula>
    </cfRule>
    <cfRule type="cellIs" dxfId="56" priority="87" operator="equal">
      <formula>"Ja"</formula>
    </cfRule>
  </conditionalFormatting>
  <conditionalFormatting sqref="C44:C45">
    <cfRule type="cellIs" dxfId="55" priority="85" operator="equal">
      <formula>"Ja"</formula>
    </cfRule>
  </conditionalFormatting>
  <conditionalFormatting sqref="C48:C52">
    <cfRule type="cellIs" dxfId="54" priority="43" operator="equal">
      <formula>"Ja"</formula>
    </cfRule>
    <cfRule type="containsText" dxfId="53" priority="44" operator="containsText" text="Nein">
      <formula>NOT(ISERROR(SEARCH("Nein",C48)))</formula>
    </cfRule>
    <cfRule type="cellIs" dxfId="52" priority="45" operator="equal">
      <formula>"Ja"</formula>
    </cfRule>
  </conditionalFormatting>
  <conditionalFormatting sqref="C55:C64">
    <cfRule type="cellIs" dxfId="51" priority="40" operator="equal">
      <formula>"Ja"</formula>
    </cfRule>
    <cfRule type="containsText" dxfId="50" priority="41" operator="containsText" text="Nein">
      <formula>NOT(ISERROR(SEARCH("Nein",C55)))</formula>
    </cfRule>
    <cfRule type="cellIs" dxfId="49" priority="42" operator="equal">
      <formula>"Ja"</formula>
    </cfRule>
  </conditionalFormatting>
  <conditionalFormatting sqref="C66:C67">
    <cfRule type="cellIs" dxfId="48" priority="37" operator="equal">
      <formula>"Ja"</formula>
    </cfRule>
    <cfRule type="containsText" dxfId="47" priority="38" operator="containsText" text="Nein">
      <formula>NOT(ISERROR(SEARCH("Nein",C66)))</formula>
    </cfRule>
    <cfRule type="cellIs" dxfId="46" priority="39" operator="equal">
      <formula>"Ja"</formula>
    </cfRule>
  </conditionalFormatting>
  <conditionalFormatting sqref="C69:C72">
    <cfRule type="cellIs" dxfId="45" priority="34" operator="equal">
      <formula>"Ja"</formula>
    </cfRule>
    <cfRule type="containsText" dxfId="44" priority="35" operator="containsText" text="Nein">
      <formula>NOT(ISERROR(SEARCH("Nein",C69)))</formula>
    </cfRule>
    <cfRule type="cellIs" dxfId="43" priority="36" operator="equal">
      <formula>"Ja"</formula>
    </cfRule>
  </conditionalFormatting>
  <conditionalFormatting sqref="C74:C78">
    <cfRule type="cellIs" dxfId="42" priority="31" operator="equal">
      <formula>"Ja"</formula>
    </cfRule>
    <cfRule type="containsText" dxfId="41" priority="32" operator="containsText" text="Nein">
      <formula>NOT(ISERROR(SEARCH("Nein",C74)))</formula>
    </cfRule>
    <cfRule type="cellIs" dxfId="40" priority="33" operator="equal">
      <formula>"Ja"</formula>
    </cfRule>
  </conditionalFormatting>
  <conditionalFormatting sqref="C80:C82">
    <cfRule type="cellIs" dxfId="39" priority="28" operator="equal">
      <formula>"Ja"</formula>
    </cfRule>
    <cfRule type="containsText" dxfId="38" priority="29" operator="containsText" text="Nein">
      <formula>NOT(ISERROR(SEARCH("Nein",C80)))</formula>
    </cfRule>
    <cfRule type="cellIs" dxfId="37" priority="30" operator="equal">
      <formula>"Ja"</formula>
    </cfRule>
  </conditionalFormatting>
  <conditionalFormatting sqref="C84:C90">
    <cfRule type="cellIs" dxfId="36" priority="25" operator="equal">
      <formula>"Ja"</formula>
    </cfRule>
    <cfRule type="containsText" dxfId="35" priority="26" operator="containsText" text="Nein">
      <formula>NOT(ISERROR(SEARCH("Nein",C84)))</formula>
    </cfRule>
    <cfRule type="cellIs" dxfId="34" priority="27" operator="equal">
      <formula>"Ja"</formula>
    </cfRule>
  </conditionalFormatting>
  <conditionalFormatting sqref="C92:C93">
    <cfRule type="cellIs" dxfId="33" priority="22" operator="equal">
      <formula>"Ja"</formula>
    </cfRule>
    <cfRule type="containsText" dxfId="32" priority="23" operator="containsText" text="Nein">
      <formula>NOT(ISERROR(SEARCH("Nein",C92)))</formula>
    </cfRule>
    <cfRule type="cellIs" dxfId="31" priority="24" operator="equal">
      <formula>"Ja"</formula>
    </cfRule>
  </conditionalFormatting>
  <conditionalFormatting sqref="C95:C96">
    <cfRule type="cellIs" dxfId="30" priority="19" operator="equal">
      <formula>"Ja"</formula>
    </cfRule>
    <cfRule type="containsText" dxfId="29" priority="20" operator="containsText" text="Nein">
      <formula>NOT(ISERROR(SEARCH("Nein",C95)))</formula>
    </cfRule>
    <cfRule type="cellIs" dxfId="28" priority="21" operator="equal">
      <formula>"Ja"</formula>
    </cfRule>
  </conditionalFormatting>
  <conditionalFormatting sqref="C98:C103">
    <cfRule type="cellIs" dxfId="27" priority="16" operator="equal">
      <formula>"Ja"</formula>
    </cfRule>
    <cfRule type="containsText" dxfId="26" priority="17" operator="containsText" text="Nein">
      <formula>NOT(ISERROR(SEARCH("Nein",C98)))</formula>
    </cfRule>
    <cfRule type="cellIs" dxfId="25" priority="18" operator="equal">
      <formula>"Ja"</formula>
    </cfRule>
  </conditionalFormatting>
  <conditionalFormatting sqref="C105:C107">
    <cfRule type="cellIs" dxfId="24" priority="13" operator="equal">
      <formula>"Ja"</formula>
    </cfRule>
    <cfRule type="containsText" dxfId="23" priority="14" operator="containsText" text="Nein">
      <formula>NOT(ISERROR(SEARCH("Nein",C105)))</formula>
    </cfRule>
    <cfRule type="cellIs" dxfId="22" priority="15" operator="equal">
      <formula>"Ja"</formula>
    </cfRule>
  </conditionalFormatting>
  <conditionalFormatting sqref="C109:C115">
    <cfRule type="cellIs" dxfId="21" priority="10" operator="equal">
      <formula>"Ja"</formula>
    </cfRule>
    <cfRule type="containsText" dxfId="20" priority="11" operator="containsText" text="Nein">
      <formula>NOT(ISERROR(SEARCH("Nein",C109)))</formula>
    </cfRule>
    <cfRule type="cellIs" dxfId="19" priority="12" operator="equal">
      <formula>"Ja"</formula>
    </cfRule>
  </conditionalFormatting>
  <conditionalFormatting sqref="C117:C128">
    <cfRule type="cellIs" dxfId="18" priority="7" operator="equal">
      <formula>"Ja"</formula>
    </cfRule>
    <cfRule type="containsText" dxfId="17" priority="8" operator="containsText" text="Nein">
      <formula>NOT(ISERROR(SEARCH("Nein",C117)))</formula>
    </cfRule>
    <cfRule type="cellIs" dxfId="16" priority="9" operator="equal">
      <formula>"Ja"</formula>
    </cfRule>
  </conditionalFormatting>
  <conditionalFormatting sqref="C130:C136">
    <cfRule type="cellIs" dxfId="15" priority="4" operator="equal">
      <formula>"Ja"</formula>
    </cfRule>
    <cfRule type="containsText" dxfId="14" priority="5" operator="containsText" text="Nein">
      <formula>NOT(ISERROR(SEARCH("Nein",C130)))</formula>
    </cfRule>
    <cfRule type="cellIs" dxfId="13" priority="6" operator="equal">
      <formula>"Ja"</formula>
    </cfRule>
  </conditionalFormatting>
  <conditionalFormatting sqref="C138:C139">
    <cfRule type="cellIs" dxfId="12" priority="1" operator="equal">
      <formula>"Ja"</formula>
    </cfRule>
    <cfRule type="containsText" dxfId="11" priority="2" operator="containsText" text="Nein">
      <formula>NOT(ISERROR(SEARCH("Nein",C138)))</formula>
    </cfRule>
    <cfRule type="cellIs" dxfId="10" priority="3" operator="equal">
      <formula>"Ja"</formula>
    </cfRule>
  </conditionalFormatting>
  <dataValidations count="1">
    <dataValidation type="list" allowBlank="1" showInputMessage="1" showErrorMessage="1" sqref="C48:C52 C37:C46 C55:C64 C66:C67 C69:C72 C105:C107 C74:C78 C80:C82 C84:C90 C92:C93 C95:C96 C98:C103 C109:C115 C117:C128 C130:C136 C138:C139" xr:uid="{00000000-0002-0000-0200-000000000000}">
      <formula1>"Ja, Nein"</formula1>
    </dataValidation>
  </dataValidations>
  <pageMargins left="0.7" right="0.7" top="0.78740157499999996" bottom="0.78740157499999996" header="0.3" footer="0.3"/>
  <pageSetup paperSize="9" scale="54" fitToHeight="0" orientation="portrait" r:id="rId1"/>
  <headerFooter>
    <oddHeader>&amp;LAz.: 70-26 (200
Mindestanforderungen fahrbar&amp;R&amp;G</oddHeader>
    <oddFooter>&amp;L&amp;F&amp;RS. &amp;P von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59"/>
  <sheetViews>
    <sheetView zoomScale="115" zoomScaleNormal="115" zoomScalePageLayoutView="85" workbookViewId="0">
      <selection activeCell="B251" sqref="B251"/>
    </sheetView>
  </sheetViews>
  <sheetFormatPr baseColWidth="10" defaultColWidth="8" defaultRowHeight="14.25" x14ac:dyDescent="0.2"/>
  <cols>
    <col min="1" max="1" width="9.42578125" style="6" customWidth="1"/>
    <col min="2" max="2" width="80.28515625" style="1" customWidth="1"/>
    <col min="3" max="3" width="10.7109375" style="2" customWidth="1"/>
    <col min="4" max="4" width="18.85546875" style="5" customWidth="1"/>
    <col min="5" max="5" width="18.5703125" style="10" customWidth="1"/>
    <col min="6" max="6" width="24" style="1" customWidth="1"/>
    <col min="7" max="7" width="19.140625" style="2" customWidth="1"/>
    <col min="8" max="16384" width="8" style="1"/>
  </cols>
  <sheetData>
    <row r="1" spans="1:7" ht="12.75" customHeight="1" x14ac:dyDescent="0.2">
      <c r="A1" s="184" t="s">
        <v>201</v>
      </c>
      <c r="B1" s="185"/>
      <c r="C1" s="185"/>
      <c r="D1" s="185"/>
      <c r="E1" s="185"/>
      <c r="F1" s="185"/>
      <c r="G1" s="185"/>
    </row>
    <row r="2" spans="1:7" ht="12.75" customHeight="1" x14ac:dyDescent="0.2">
      <c r="A2" s="184"/>
      <c r="B2" s="185"/>
      <c r="C2" s="185"/>
      <c r="D2" s="185"/>
      <c r="E2" s="185"/>
      <c r="F2" s="185"/>
      <c r="G2" s="185"/>
    </row>
    <row r="3" spans="1:7" ht="20.25" x14ac:dyDescent="0.2">
      <c r="A3" s="187" t="s">
        <v>1127</v>
      </c>
      <c r="B3" s="188"/>
      <c r="C3" s="188"/>
      <c r="D3" s="188"/>
      <c r="E3" s="188"/>
      <c r="F3" s="188"/>
      <c r="G3" s="188"/>
    </row>
    <row r="4" spans="1:7" ht="24.75" customHeight="1" x14ac:dyDescent="0.2">
      <c r="A4" s="187" t="s">
        <v>1128</v>
      </c>
      <c r="B4" s="188"/>
      <c r="C4" s="188"/>
      <c r="D4" s="188"/>
      <c r="E4" s="188"/>
      <c r="F4" s="188"/>
      <c r="G4" s="188"/>
    </row>
    <row r="5" spans="1:7" ht="15" customHeight="1" x14ac:dyDescent="0.2">
      <c r="A5" s="210" t="s">
        <v>724</v>
      </c>
      <c r="B5" s="210"/>
      <c r="C5" s="210"/>
      <c r="D5" s="210"/>
      <c r="E5" s="210"/>
      <c r="F5" s="210"/>
      <c r="G5" s="210"/>
    </row>
    <row r="6" spans="1:7" ht="15" customHeight="1" x14ac:dyDescent="0.2">
      <c r="A6" s="210"/>
      <c r="B6" s="210"/>
      <c r="C6" s="210"/>
      <c r="D6" s="210"/>
      <c r="E6" s="210"/>
      <c r="F6" s="210"/>
      <c r="G6" s="210"/>
    </row>
    <row r="7" spans="1:7" ht="15.75" customHeight="1" x14ac:dyDescent="0.2">
      <c r="A7" s="210"/>
      <c r="B7" s="210"/>
      <c r="C7" s="210"/>
      <c r="D7" s="210"/>
      <c r="E7" s="210"/>
      <c r="F7" s="210"/>
      <c r="G7" s="210"/>
    </row>
    <row r="8" spans="1:7" ht="9" customHeight="1" x14ac:dyDescent="0.2">
      <c r="A8" s="13"/>
      <c r="B8" s="13"/>
      <c r="C8" s="13"/>
      <c r="D8" s="13"/>
      <c r="E8" s="13"/>
      <c r="F8" s="13"/>
      <c r="G8" s="13"/>
    </row>
    <row r="9" spans="1:7" ht="15" x14ac:dyDescent="0.2">
      <c r="A9" s="12"/>
      <c r="B9" s="11" t="s">
        <v>467</v>
      </c>
      <c r="C9" s="209"/>
      <c r="D9" s="209"/>
      <c r="E9" s="209"/>
      <c r="F9" s="209"/>
      <c r="G9" s="209"/>
    </row>
    <row r="10" spans="1:7" ht="4.5" customHeight="1" x14ac:dyDescent="0.2">
      <c r="A10" s="12"/>
      <c r="B10" s="11"/>
      <c r="C10" s="11"/>
      <c r="D10" s="11"/>
      <c r="E10" s="11"/>
      <c r="F10" s="11"/>
      <c r="G10" s="11"/>
    </row>
    <row r="11" spans="1:7" ht="15" x14ac:dyDescent="0.2">
      <c r="A11" s="12"/>
      <c r="B11" s="11" t="s">
        <v>468</v>
      </c>
      <c r="C11" s="209"/>
      <c r="D11" s="209"/>
      <c r="E11" s="209"/>
      <c r="F11" s="209"/>
      <c r="G11" s="209"/>
    </row>
    <row r="12" spans="1:7" ht="5.25" customHeight="1" x14ac:dyDescent="0.2">
      <c r="A12" s="12"/>
      <c r="B12" s="11"/>
      <c r="C12" s="11"/>
      <c r="D12" s="11"/>
      <c r="E12" s="11"/>
      <c r="F12" s="11"/>
      <c r="G12" s="11"/>
    </row>
    <row r="13" spans="1:7" ht="19.5" customHeight="1" x14ac:dyDescent="0.2">
      <c r="A13" s="12"/>
      <c r="B13" s="11"/>
      <c r="C13" s="70" t="s">
        <v>529</v>
      </c>
      <c r="D13" s="71"/>
      <c r="E13" s="71"/>
      <c r="F13" s="71"/>
      <c r="G13" s="72"/>
    </row>
    <row r="14" spans="1:7" ht="15.75" customHeight="1" x14ac:dyDescent="0.2">
      <c r="A14" s="12"/>
      <c r="B14" s="11"/>
      <c r="C14" s="73" t="s">
        <v>531</v>
      </c>
      <c r="D14" s="74"/>
      <c r="E14" s="75"/>
      <c r="F14" s="76" t="s">
        <v>530</v>
      </c>
      <c r="G14" s="77"/>
    </row>
    <row r="15" spans="1:7" ht="15.75" customHeight="1" x14ac:dyDescent="0.2">
      <c r="A15" s="12"/>
      <c r="B15" s="11"/>
      <c r="C15" s="73" t="s">
        <v>703</v>
      </c>
      <c r="D15" s="75"/>
      <c r="E15" s="76"/>
      <c r="F15" s="76" t="s">
        <v>701</v>
      </c>
      <c r="G15" s="78"/>
    </row>
    <row r="16" spans="1:7" ht="15.75" customHeight="1" x14ac:dyDescent="0.2">
      <c r="A16" s="12"/>
      <c r="B16" s="11"/>
      <c r="C16" s="73" t="s">
        <v>702</v>
      </c>
      <c r="D16" s="74"/>
      <c r="E16" s="74"/>
      <c r="F16" s="76"/>
      <c r="G16" s="78"/>
    </row>
    <row r="17" spans="1:7" ht="6" customHeight="1" x14ac:dyDescent="0.2">
      <c r="A17" s="12"/>
      <c r="B17" s="11"/>
      <c r="C17" s="79"/>
      <c r="D17" s="80"/>
      <c r="E17" s="80"/>
      <c r="F17" s="81"/>
      <c r="G17" s="82"/>
    </row>
    <row r="18" spans="1:7" ht="15.75" customHeight="1" x14ac:dyDescent="0.2">
      <c r="A18" s="12"/>
      <c r="B18" s="11"/>
      <c r="C18" s="83"/>
      <c r="D18" s="84" t="s">
        <v>532</v>
      </c>
      <c r="E18" s="80"/>
      <c r="F18" s="81"/>
      <c r="G18" s="82"/>
    </row>
    <row r="19" spans="1:7" ht="5.25" customHeight="1" x14ac:dyDescent="0.2">
      <c r="A19" s="12"/>
      <c r="B19" s="11"/>
      <c r="C19" s="85"/>
      <c r="D19" s="86"/>
      <c r="E19" s="86"/>
      <c r="F19" s="86"/>
      <c r="G19" s="87"/>
    </row>
    <row r="20" spans="1:7" ht="8.25" customHeight="1" x14ac:dyDescent="0.2">
      <c r="A20" s="9"/>
      <c r="B20" s="11"/>
      <c r="C20" s="11"/>
      <c r="D20" s="11"/>
      <c r="E20" s="11"/>
      <c r="F20" s="11"/>
      <c r="G20" s="11"/>
    </row>
    <row r="21" spans="1:7" s="2" customFormat="1" ht="30" x14ac:dyDescent="0.2">
      <c r="A21" s="88" t="s">
        <v>69</v>
      </c>
      <c r="B21" s="55" t="s">
        <v>528</v>
      </c>
      <c r="C21" s="55" t="s">
        <v>820</v>
      </c>
      <c r="D21" s="55" t="s">
        <v>1183</v>
      </c>
      <c r="E21" s="55" t="s">
        <v>871</v>
      </c>
      <c r="F21" s="55" t="s">
        <v>36</v>
      </c>
      <c r="G21" s="55" t="s">
        <v>1167</v>
      </c>
    </row>
    <row r="22" spans="1:7" ht="15" x14ac:dyDescent="0.2">
      <c r="A22" s="89" t="s">
        <v>485</v>
      </c>
      <c r="B22" s="211" t="s">
        <v>12</v>
      </c>
      <c r="C22" s="211"/>
      <c r="D22" s="211"/>
      <c r="E22" s="211"/>
      <c r="F22" s="211"/>
      <c r="G22" s="211"/>
    </row>
    <row r="23" spans="1:7" ht="15" x14ac:dyDescent="0.2">
      <c r="A23" s="90" t="s">
        <v>4</v>
      </c>
      <c r="B23" s="212" t="s">
        <v>67</v>
      </c>
      <c r="C23" s="212"/>
      <c r="D23" s="212"/>
      <c r="E23" s="212"/>
      <c r="F23" s="212"/>
      <c r="G23" s="212"/>
    </row>
    <row r="24" spans="1:7" ht="17.25" customHeight="1" x14ac:dyDescent="0.2">
      <c r="A24" s="91" t="s">
        <v>486</v>
      </c>
      <c r="B24" s="60" t="s">
        <v>594</v>
      </c>
      <c r="C24" s="92" t="s">
        <v>662</v>
      </c>
      <c r="D24" s="38"/>
      <c r="E24" s="93" t="s">
        <v>37</v>
      </c>
      <c r="F24" s="94" t="s">
        <v>822</v>
      </c>
      <c r="G24" s="95">
        <f>IF(D24&gt;320,1,0)</f>
        <v>0</v>
      </c>
    </row>
    <row r="25" spans="1:7" ht="17.25" customHeight="1" x14ac:dyDescent="0.2">
      <c r="A25" s="91" t="s">
        <v>487</v>
      </c>
      <c r="B25" s="60" t="s">
        <v>595</v>
      </c>
      <c r="C25" s="92" t="s">
        <v>662</v>
      </c>
      <c r="D25" s="38"/>
      <c r="E25" s="93" t="s">
        <v>37</v>
      </c>
      <c r="F25" s="94" t="s">
        <v>823</v>
      </c>
      <c r="G25" s="95">
        <f>IF(D25&gt;300,1,0)</f>
        <v>0</v>
      </c>
    </row>
    <row r="26" spans="1:7" ht="16.5" x14ac:dyDescent="0.2">
      <c r="A26" s="91" t="s">
        <v>488</v>
      </c>
      <c r="B26" s="60" t="s">
        <v>596</v>
      </c>
      <c r="C26" s="92" t="s">
        <v>662</v>
      </c>
      <c r="D26" s="38"/>
      <c r="E26" s="93" t="s">
        <v>37</v>
      </c>
      <c r="F26" s="94" t="s">
        <v>824</v>
      </c>
      <c r="G26" s="95">
        <f>IF(D26&gt;=160,1,0)</f>
        <v>0</v>
      </c>
    </row>
    <row r="27" spans="1:7" ht="28.5" x14ac:dyDescent="0.2">
      <c r="A27" s="91" t="s">
        <v>489</v>
      </c>
      <c r="B27" s="60" t="s">
        <v>753</v>
      </c>
      <c r="C27" s="92" t="s">
        <v>662</v>
      </c>
      <c r="D27" s="38"/>
      <c r="E27" s="93" t="s">
        <v>37</v>
      </c>
      <c r="F27" s="94" t="s">
        <v>825</v>
      </c>
      <c r="G27" s="95">
        <f>IF(AND(D27&gt;0,D27&lt;=30),1,0)</f>
        <v>0</v>
      </c>
    </row>
    <row r="28" spans="1:7" ht="17.25" customHeight="1" x14ac:dyDescent="0.2">
      <c r="A28" s="91" t="s">
        <v>490</v>
      </c>
      <c r="B28" s="97" t="s">
        <v>299</v>
      </c>
      <c r="C28" s="92" t="s">
        <v>662</v>
      </c>
      <c r="D28" s="26"/>
      <c r="E28" s="93" t="s">
        <v>483</v>
      </c>
      <c r="F28" s="94" t="s">
        <v>821</v>
      </c>
      <c r="G28" s="95">
        <f>IF(D28="Ja",1,0)</f>
        <v>0</v>
      </c>
    </row>
    <row r="29" spans="1:7" ht="16.5" x14ac:dyDescent="0.2">
      <c r="A29" s="91" t="s">
        <v>491</v>
      </c>
      <c r="B29" s="97" t="s">
        <v>171</v>
      </c>
      <c r="C29" s="92" t="s">
        <v>662</v>
      </c>
      <c r="D29" s="26"/>
      <c r="E29" s="93" t="s">
        <v>483</v>
      </c>
      <c r="F29" s="94" t="s">
        <v>821</v>
      </c>
      <c r="G29" s="95">
        <f>IF(D29="Ja",1,0)</f>
        <v>0</v>
      </c>
    </row>
    <row r="30" spans="1:7" x14ac:dyDescent="0.2">
      <c r="A30" s="91" t="s">
        <v>492</v>
      </c>
      <c r="B30" s="98" t="s">
        <v>172</v>
      </c>
      <c r="C30" s="92" t="s">
        <v>0</v>
      </c>
      <c r="D30" s="38"/>
      <c r="E30" s="93" t="s">
        <v>470</v>
      </c>
      <c r="F30" s="99" t="s">
        <v>665</v>
      </c>
      <c r="G30" s="99" t="s">
        <v>665</v>
      </c>
    </row>
    <row r="31" spans="1:7" x14ac:dyDescent="0.2">
      <c r="A31" s="91" t="s">
        <v>493</v>
      </c>
      <c r="B31" s="60" t="s">
        <v>597</v>
      </c>
      <c r="C31" s="92" t="s">
        <v>0</v>
      </c>
      <c r="D31" s="38"/>
      <c r="E31" s="93" t="s">
        <v>470</v>
      </c>
      <c r="F31" s="99" t="s">
        <v>665</v>
      </c>
      <c r="G31" s="99" t="s">
        <v>665</v>
      </c>
    </row>
    <row r="32" spans="1:7" x14ac:dyDescent="0.2">
      <c r="A32" s="91" t="s">
        <v>494</v>
      </c>
      <c r="B32" s="60" t="s">
        <v>173</v>
      </c>
      <c r="C32" s="92" t="s">
        <v>0</v>
      </c>
      <c r="D32" s="38"/>
      <c r="E32" s="93" t="s">
        <v>470</v>
      </c>
      <c r="F32" s="99" t="s">
        <v>665</v>
      </c>
      <c r="G32" s="99" t="s">
        <v>665</v>
      </c>
    </row>
    <row r="33" spans="1:7" x14ac:dyDescent="0.2">
      <c r="A33" s="91" t="s">
        <v>495</v>
      </c>
      <c r="B33" s="60" t="s">
        <v>597</v>
      </c>
      <c r="C33" s="92" t="s">
        <v>0</v>
      </c>
      <c r="D33" s="38"/>
      <c r="E33" s="93" t="s">
        <v>470</v>
      </c>
      <c r="F33" s="99" t="s">
        <v>665</v>
      </c>
      <c r="G33" s="99" t="s">
        <v>665</v>
      </c>
    </row>
    <row r="34" spans="1:7" ht="19.5" customHeight="1" x14ac:dyDescent="0.2">
      <c r="A34" s="91" t="s">
        <v>496</v>
      </c>
      <c r="B34" s="60" t="s">
        <v>598</v>
      </c>
      <c r="C34" s="92" t="s">
        <v>662</v>
      </c>
      <c r="D34" s="38"/>
      <c r="E34" s="93" t="s">
        <v>37</v>
      </c>
      <c r="F34" s="94" t="s">
        <v>826</v>
      </c>
      <c r="G34" s="95">
        <f>IF(D34&gt;=130,1,0)</f>
        <v>0</v>
      </c>
    </row>
    <row r="35" spans="1:7" ht="28.5" x14ac:dyDescent="0.2">
      <c r="A35" s="91" t="s">
        <v>497</v>
      </c>
      <c r="B35" s="60" t="s">
        <v>989</v>
      </c>
      <c r="C35" s="92" t="s">
        <v>662</v>
      </c>
      <c r="D35" s="26"/>
      <c r="E35" s="93" t="s">
        <v>483</v>
      </c>
      <c r="F35" s="94" t="s">
        <v>821</v>
      </c>
      <c r="G35" s="95">
        <f>IF(D35="Ja",1,0)</f>
        <v>0</v>
      </c>
    </row>
    <row r="36" spans="1:7" x14ac:dyDescent="0.2">
      <c r="A36" s="91" t="s">
        <v>1130</v>
      </c>
      <c r="B36" s="60" t="s">
        <v>484</v>
      </c>
      <c r="C36" s="92" t="s">
        <v>0</v>
      </c>
      <c r="D36" s="39"/>
      <c r="E36" s="92" t="s">
        <v>469</v>
      </c>
      <c r="F36" s="99" t="s">
        <v>665</v>
      </c>
      <c r="G36" s="99" t="s">
        <v>665</v>
      </c>
    </row>
    <row r="37" spans="1:7" ht="28.5" x14ac:dyDescent="0.2">
      <c r="A37" s="91" t="s">
        <v>498</v>
      </c>
      <c r="B37" s="60" t="s">
        <v>599</v>
      </c>
      <c r="C37" s="92" t="s">
        <v>663</v>
      </c>
      <c r="D37" s="26"/>
      <c r="E37" s="93" t="s">
        <v>483</v>
      </c>
      <c r="F37" s="94" t="s">
        <v>828</v>
      </c>
      <c r="G37" s="95">
        <f>IF(D37="Ja",5,0)</f>
        <v>0</v>
      </c>
    </row>
    <row r="38" spans="1:7" ht="28.5" x14ac:dyDescent="0.2">
      <c r="A38" s="91" t="s">
        <v>499</v>
      </c>
      <c r="B38" s="60" t="s">
        <v>600</v>
      </c>
      <c r="C38" s="92" t="s">
        <v>664</v>
      </c>
      <c r="D38" s="26"/>
      <c r="E38" s="93" t="s">
        <v>483</v>
      </c>
      <c r="F38" s="94" t="s">
        <v>827</v>
      </c>
      <c r="G38" s="95">
        <f>IF(D38="Ja",10,0)</f>
        <v>0</v>
      </c>
    </row>
    <row r="39" spans="1:7" ht="16.5" x14ac:dyDescent="0.2">
      <c r="A39" s="91" t="s">
        <v>500</v>
      </c>
      <c r="B39" s="60" t="s">
        <v>174</v>
      </c>
      <c r="C39" s="92" t="s">
        <v>664</v>
      </c>
      <c r="D39" s="26"/>
      <c r="E39" s="93" t="s">
        <v>483</v>
      </c>
      <c r="F39" s="94" t="s">
        <v>827</v>
      </c>
      <c r="G39" s="95">
        <f>IF(D39="Ja",10,0)</f>
        <v>0</v>
      </c>
    </row>
    <row r="40" spans="1:7" ht="28.5" x14ac:dyDescent="0.2">
      <c r="A40" s="91" t="s">
        <v>501</v>
      </c>
      <c r="B40" s="60" t="s">
        <v>175</v>
      </c>
      <c r="C40" s="92" t="s">
        <v>663</v>
      </c>
      <c r="D40" s="26"/>
      <c r="E40" s="93" t="s">
        <v>483</v>
      </c>
      <c r="F40" s="94" t="s">
        <v>828</v>
      </c>
      <c r="G40" s="95">
        <f>IF(D40="Ja",5,0)</f>
        <v>0</v>
      </c>
    </row>
    <row r="41" spans="1:7" ht="15" x14ac:dyDescent="0.2">
      <c r="A41" s="90" t="s">
        <v>3</v>
      </c>
      <c r="B41" s="212" t="s">
        <v>77</v>
      </c>
      <c r="C41" s="212"/>
      <c r="D41" s="212"/>
      <c r="E41" s="212"/>
      <c r="F41" s="212"/>
      <c r="G41" s="212" t="str">
        <f t="shared" ref="G41" si="0">IF(D41="0","0",IF(AND(C41="W",E41="ja / nein",D41="ja"),IF(F41="Doppelte Punktzahl",4,2),IF(AND(E41&lt;&gt;"ja / nein",C41="w",D41&lt;&gt;0),"indivduelle Prüfung","")))</f>
        <v/>
      </c>
    </row>
    <row r="42" spans="1:7" x14ac:dyDescent="0.2">
      <c r="A42" s="91" t="s">
        <v>506</v>
      </c>
      <c r="B42" s="60" t="s">
        <v>176</v>
      </c>
      <c r="C42" s="92" t="s">
        <v>0</v>
      </c>
      <c r="D42" s="40"/>
      <c r="E42" s="92" t="s">
        <v>122</v>
      </c>
      <c r="F42" s="99" t="s">
        <v>665</v>
      </c>
      <c r="G42" s="99" t="s">
        <v>665</v>
      </c>
    </row>
    <row r="43" spans="1:7" x14ac:dyDescent="0.2">
      <c r="A43" s="91" t="s">
        <v>507</v>
      </c>
      <c r="B43" s="60" t="s">
        <v>601</v>
      </c>
      <c r="C43" s="92" t="s">
        <v>0</v>
      </c>
      <c r="D43" s="38"/>
      <c r="E43" s="93" t="s">
        <v>502</v>
      </c>
      <c r="F43" s="99" t="s">
        <v>665</v>
      </c>
      <c r="G43" s="99" t="s">
        <v>665</v>
      </c>
    </row>
    <row r="44" spans="1:7" x14ac:dyDescent="0.2">
      <c r="A44" s="91" t="s">
        <v>508</v>
      </c>
      <c r="B44" s="60" t="s">
        <v>602</v>
      </c>
      <c r="C44" s="92" t="s">
        <v>0</v>
      </c>
      <c r="D44" s="38"/>
      <c r="E44" s="93" t="s">
        <v>502</v>
      </c>
      <c r="F44" s="99" t="s">
        <v>665</v>
      </c>
      <c r="G44" s="99" t="s">
        <v>665</v>
      </c>
    </row>
    <row r="45" spans="1:7" ht="16.5" x14ac:dyDescent="0.2">
      <c r="A45" s="91" t="s">
        <v>509</v>
      </c>
      <c r="B45" s="60" t="s">
        <v>503</v>
      </c>
      <c r="C45" s="92" t="s">
        <v>662</v>
      </c>
      <c r="D45" s="38"/>
      <c r="E45" s="93" t="s">
        <v>42</v>
      </c>
      <c r="F45" s="94" t="s">
        <v>829</v>
      </c>
      <c r="G45" s="95">
        <f>IF(D45&gt;=30,1,0)</f>
        <v>0</v>
      </c>
    </row>
    <row r="46" spans="1:7" ht="16.5" x14ac:dyDescent="0.2">
      <c r="A46" s="91" t="s">
        <v>510</v>
      </c>
      <c r="B46" s="60" t="s">
        <v>504</v>
      </c>
      <c r="C46" s="92" t="s">
        <v>662</v>
      </c>
      <c r="D46" s="38"/>
      <c r="E46" s="93" t="s">
        <v>42</v>
      </c>
      <c r="F46" s="94" t="s">
        <v>830</v>
      </c>
      <c r="G46" s="95">
        <f>IF(D46&gt;=85,1,0)</f>
        <v>0</v>
      </c>
    </row>
    <row r="47" spans="1:7" ht="18.75" customHeight="1" x14ac:dyDescent="0.2">
      <c r="A47" s="91" t="s">
        <v>511</v>
      </c>
      <c r="B47" s="60" t="s">
        <v>505</v>
      </c>
      <c r="C47" s="92" t="s">
        <v>0</v>
      </c>
      <c r="D47" s="40"/>
      <c r="E47" s="93" t="s">
        <v>300</v>
      </c>
      <c r="F47" s="99" t="s">
        <v>665</v>
      </c>
      <c r="G47" s="99" t="s">
        <v>665</v>
      </c>
    </row>
    <row r="48" spans="1:7" ht="28.5" x14ac:dyDescent="0.2">
      <c r="A48" s="91" t="s">
        <v>512</v>
      </c>
      <c r="B48" s="60" t="s">
        <v>666</v>
      </c>
      <c r="C48" s="92" t="s">
        <v>664</v>
      </c>
      <c r="D48" s="26"/>
      <c r="E48" s="93" t="s">
        <v>483</v>
      </c>
      <c r="F48" s="94" t="s">
        <v>827</v>
      </c>
      <c r="G48" s="95">
        <f>IF(D48="Ja",10,0)</f>
        <v>0</v>
      </c>
    </row>
    <row r="49" spans="1:7" ht="16.5" x14ac:dyDescent="0.2">
      <c r="A49" s="91" t="s">
        <v>513</v>
      </c>
      <c r="B49" s="60" t="s">
        <v>178</v>
      </c>
      <c r="C49" s="92" t="s">
        <v>662</v>
      </c>
      <c r="D49" s="26"/>
      <c r="E49" s="93" t="s">
        <v>483</v>
      </c>
      <c r="F49" s="94" t="s">
        <v>821</v>
      </c>
      <c r="G49" s="95">
        <f t="shared" ref="G49:G52" si="1">IF(D49="Ja",1,0)</f>
        <v>0</v>
      </c>
    </row>
    <row r="50" spans="1:7" ht="16.5" x14ac:dyDescent="0.2">
      <c r="A50" s="91" t="s">
        <v>514</v>
      </c>
      <c r="B50" s="60" t="s">
        <v>205</v>
      </c>
      <c r="C50" s="92" t="s">
        <v>662</v>
      </c>
      <c r="D50" s="26"/>
      <c r="E50" s="93" t="s">
        <v>483</v>
      </c>
      <c r="F50" s="94" t="s">
        <v>821</v>
      </c>
      <c r="G50" s="95">
        <f t="shared" si="1"/>
        <v>0</v>
      </c>
    </row>
    <row r="51" spans="1:7" ht="16.5" x14ac:dyDescent="0.2">
      <c r="A51" s="91" t="s">
        <v>515</v>
      </c>
      <c r="B51" s="60" t="s">
        <v>177</v>
      </c>
      <c r="C51" s="92" t="s">
        <v>662</v>
      </c>
      <c r="D51" s="26"/>
      <c r="E51" s="93" t="s">
        <v>483</v>
      </c>
      <c r="F51" s="94" t="s">
        <v>821</v>
      </c>
      <c r="G51" s="95">
        <f t="shared" si="1"/>
        <v>0</v>
      </c>
    </row>
    <row r="52" spans="1:7" ht="16.5" x14ac:dyDescent="0.2">
      <c r="A52" s="91" t="s">
        <v>516</v>
      </c>
      <c r="B52" s="60" t="s">
        <v>179</v>
      </c>
      <c r="C52" s="92" t="s">
        <v>662</v>
      </c>
      <c r="D52" s="26"/>
      <c r="E52" s="93" t="s">
        <v>483</v>
      </c>
      <c r="F52" s="94" t="s">
        <v>821</v>
      </c>
      <c r="G52" s="95">
        <f t="shared" si="1"/>
        <v>0</v>
      </c>
    </row>
    <row r="53" spans="1:7" ht="28.5" x14ac:dyDescent="0.2">
      <c r="A53" s="91" t="s">
        <v>517</v>
      </c>
      <c r="B53" s="60" t="s">
        <v>206</v>
      </c>
      <c r="C53" s="92" t="s">
        <v>664</v>
      </c>
      <c r="D53" s="26"/>
      <c r="E53" s="93" t="s">
        <v>483</v>
      </c>
      <c r="F53" s="94" t="s">
        <v>827</v>
      </c>
      <c r="G53" s="95">
        <f>IF(D53="Ja",10,0)</f>
        <v>0</v>
      </c>
    </row>
    <row r="54" spans="1:7" ht="15" x14ac:dyDescent="0.2">
      <c r="A54" s="90" t="s">
        <v>315</v>
      </c>
      <c r="B54" s="212" t="s">
        <v>215</v>
      </c>
      <c r="C54" s="212"/>
      <c r="D54" s="212"/>
      <c r="E54" s="212"/>
      <c r="F54" s="212"/>
      <c r="G54" s="212"/>
    </row>
    <row r="55" spans="1:7" ht="28.5" x14ac:dyDescent="0.2">
      <c r="A55" s="91" t="s">
        <v>533</v>
      </c>
      <c r="B55" s="60" t="s">
        <v>180</v>
      </c>
      <c r="C55" s="92" t="s">
        <v>664</v>
      </c>
      <c r="D55" s="26"/>
      <c r="E55" s="93" t="s">
        <v>483</v>
      </c>
      <c r="F55" s="94" t="s">
        <v>827</v>
      </c>
      <c r="G55" s="95">
        <f>IF(D55="Ja",10,0)</f>
        <v>0</v>
      </c>
    </row>
    <row r="56" spans="1:7" ht="42.75" x14ac:dyDescent="0.2">
      <c r="A56" s="91" t="s">
        <v>534</v>
      </c>
      <c r="B56" s="60" t="s">
        <v>181</v>
      </c>
      <c r="C56" s="92" t="s">
        <v>662</v>
      </c>
      <c r="D56" s="26"/>
      <c r="E56" s="93" t="s">
        <v>483</v>
      </c>
      <c r="F56" s="94" t="s">
        <v>821</v>
      </c>
      <c r="G56" s="95">
        <f t="shared" ref="G56:G57" si="2">IF(D56="Ja",1,0)</f>
        <v>0</v>
      </c>
    </row>
    <row r="57" spans="1:7" ht="28.5" x14ac:dyDescent="0.2">
      <c r="A57" s="91" t="s">
        <v>535</v>
      </c>
      <c r="B57" s="60" t="s">
        <v>182</v>
      </c>
      <c r="C57" s="92" t="s">
        <v>662</v>
      </c>
      <c r="D57" s="26"/>
      <c r="E57" s="93" t="s">
        <v>483</v>
      </c>
      <c r="F57" s="94" t="s">
        <v>821</v>
      </c>
      <c r="G57" s="95">
        <f t="shared" si="2"/>
        <v>0</v>
      </c>
    </row>
    <row r="58" spans="1:7" ht="28.5" x14ac:dyDescent="0.2">
      <c r="A58" s="91" t="s">
        <v>538</v>
      </c>
      <c r="B58" s="60" t="s">
        <v>183</v>
      </c>
      <c r="C58" s="92" t="s">
        <v>663</v>
      </c>
      <c r="D58" s="26"/>
      <c r="E58" s="93" t="s">
        <v>483</v>
      </c>
      <c r="F58" s="94" t="s">
        <v>828</v>
      </c>
      <c r="G58" s="95">
        <f>IF(D58="Ja",5,0)</f>
        <v>0</v>
      </c>
    </row>
    <row r="59" spans="1:7" ht="16.5" x14ac:dyDescent="0.2">
      <c r="A59" s="91" t="s">
        <v>537</v>
      </c>
      <c r="B59" s="60" t="s">
        <v>603</v>
      </c>
      <c r="C59" s="92" t="s">
        <v>664</v>
      </c>
      <c r="D59" s="26"/>
      <c r="E59" s="93" t="s">
        <v>1</v>
      </c>
      <c r="F59" s="94" t="s">
        <v>831</v>
      </c>
      <c r="G59" s="95">
        <f>IF(D59&gt;=6,10,0)</f>
        <v>0</v>
      </c>
    </row>
    <row r="60" spans="1:7" ht="16.5" x14ac:dyDescent="0.2">
      <c r="A60" s="91" t="s">
        <v>539</v>
      </c>
      <c r="B60" s="60" t="s">
        <v>518</v>
      </c>
      <c r="C60" s="92" t="s">
        <v>664</v>
      </c>
      <c r="D60" s="26"/>
      <c r="E60" s="93" t="s">
        <v>483</v>
      </c>
      <c r="F60" s="94" t="s">
        <v>827</v>
      </c>
      <c r="G60" s="95">
        <f>IF(D60="Ja",10,0)</f>
        <v>0</v>
      </c>
    </row>
    <row r="61" spans="1:7" ht="16.5" x14ac:dyDescent="0.2">
      <c r="A61" s="91" t="s">
        <v>864</v>
      </c>
      <c r="B61" s="60" t="s">
        <v>728</v>
      </c>
      <c r="C61" s="92" t="s">
        <v>662</v>
      </c>
      <c r="D61" s="26"/>
      <c r="E61" s="93" t="s">
        <v>483</v>
      </c>
      <c r="F61" s="94" t="s">
        <v>821</v>
      </c>
      <c r="G61" s="95">
        <f t="shared" ref="G61:G62" si="3">IF(D61="Ja",1,0)</f>
        <v>0</v>
      </c>
    </row>
    <row r="62" spans="1:7" ht="16.5" x14ac:dyDescent="0.2">
      <c r="A62" s="91" t="s">
        <v>865</v>
      </c>
      <c r="B62" s="60" t="s">
        <v>184</v>
      </c>
      <c r="C62" s="92" t="s">
        <v>662</v>
      </c>
      <c r="D62" s="26"/>
      <c r="E62" s="93" t="s">
        <v>483</v>
      </c>
      <c r="F62" s="94" t="s">
        <v>821</v>
      </c>
      <c r="G62" s="95">
        <f t="shared" si="3"/>
        <v>0</v>
      </c>
    </row>
    <row r="63" spans="1:7" ht="28.5" x14ac:dyDescent="0.2">
      <c r="A63" s="91" t="s">
        <v>536</v>
      </c>
      <c r="B63" s="60" t="s">
        <v>832</v>
      </c>
      <c r="C63" s="92" t="s">
        <v>664</v>
      </c>
      <c r="D63" s="26"/>
      <c r="E63" s="93" t="s">
        <v>483</v>
      </c>
      <c r="F63" s="94" t="s">
        <v>827</v>
      </c>
      <c r="G63" s="95">
        <f>IF(D63="Ja",10,0)</f>
        <v>0</v>
      </c>
    </row>
    <row r="64" spans="1:7" ht="21" customHeight="1" x14ac:dyDescent="0.2">
      <c r="A64" s="90" t="s">
        <v>316</v>
      </c>
      <c r="B64" s="212" t="s">
        <v>81</v>
      </c>
      <c r="C64" s="212"/>
      <c r="D64" s="212"/>
      <c r="E64" s="212"/>
      <c r="F64" s="212"/>
      <c r="G64" s="212" t="str">
        <f t="shared" ref="G64:G112" si="4">IF(D64="0","0",IF(AND(C64="W",E64="ja / nein",D64="ja"),IF(F64="Doppelte Punktzahl",4,2),IF(AND(E64&lt;&gt;"ja / nein",C64="w",D64&lt;&gt;0),"indivduelle Prüfung","")))</f>
        <v/>
      </c>
    </row>
    <row r="65" spans="1:7" x14ac:dyDescent="0.2">
      <c r="A65" s="91" t="s">
        <v>519</v>
      </c>
      <c r="B65" s="60" t="s">
        <v>185</v>
      </c>
      <c r="C65" s="92" t="s">
        <v>0</v>
      </c>
      <c r="D65" s="38"/>
      <c r="E65" s="93" t="s">
        <v>42</v>
      </c>
      <c r="F65" s="99" t="s">
        <v>665</v>
      </c>
      <c r="G65" s="99" t="s">
        <v>665</v>
      </c>
    </row>
    <row r="66" spans="1:7" ht="28.5" x14ac:dyDescent="0.2">
      <c r="A66" s="91" t="s">
        <v>520</v>
      </c>
      <c r="B66" s="60" t="s">
        <v>186</v>
      </c>
      <c r="C66" s="92" t="s">
        <v>662</v>
      </c>
      <c r="D66" s="26"/>
      <c r="E66" s="93" t="s">
        <v>483</v>
      </c>
      <c r="F66" s="94" t="s">
        <v>821</v>
      </c>
      <c r="G66" s="95">
        <f t="shared" ref="G66" si="5">IF(D66="Ja",1,0)</f>
        <v>0</v>
      </c>
    </row>
    <row r="67" spans="1:7" ht="16.5" x14ac:dyDescent="0.2">
      <c r="A67" s="91" t="s">
        <v>521</v>
      </c>
      <c r="B67" s="60" t="s">
        <v>187</v>
      </c>
      <c r="C67" s="92" t="s">
        <v>662</v>
      </c>
      <c r="D67" s="41"/>
      <c r="E67" s="93" t="s">
        <v>1</v>
      </c>
      <c r="F67" s="94" t="s">
        <v>833</v>
      </c>
      <c r="G67" s="95">
        <f>IF(D67&gt;=10000,1,0)</f>
        <v>0</v>
      </c>
    </row>
    <row r="68" spans="1:7" x14ac:dyDescent="0.2">
      <c r="A68" s="91" t="s">
        <v>522</v>
      </c>
      <c r="B68" s="60" t="s">
        <v>207</v>
      </c>
      <c r="C68" s="92" t="s">
        <v>0</v>
      </c>
      <c r="D68" s="40"/>
      <c r="E68" s="93" t="s">
        <v>121</v>
      </c>
      <c r="F68" s="99" t="s">
        <v>665</v>
      </c>
      <c r="G68" s="99" t="s">
        <v>665</v>
      </c>
    </row>
    <row r="69" spans="1:7" ht="16.5" x14ac:dyDescent="0.2">
      <c r="A69" s="91" t="s">
        <v>523</v>
      </c>
      <c r="B69" s="60" t="s">
        <v>301</v>
      </c>
      <c r="C69" s="92" t="s">
        <v>662</v>
      </c>
      <c r="D69" s="26"/>
      <c r="E69" s="93" t="s">
        <v>483</v>
      </c>
      <c r="F69" s="94" t="s">
        <v>821</v>
      </c>
      <c r="G69" s="95">
        <f t="shared" ref="G69:G70" si="6">IF(D69="Ja",1,0)</f>
        <v>0</v>
      </c>
    </row>
    <row r="70" spans="1:7" ht="16.5" x14ac:dyDescent="0.2">
      <c r="A70" s="91" t="s">
        <v>524</v>
      </c>
      <c r="B70" s="60" t="s">
        <v>208</v>
      </c>
      <c r="C70" s="92" t="s">
        <v>662</v>
      </c>
      <c r="D70" s="26"/>
      <c r="E70" s="93" t="s">
        <v>483</v>
      </c>
      <c r="F70" s="94" t="s">
        <v>821</v>
      </c>
      <c r="G70" s="95">
        <f t="shared" si="6"/>
        <v>0</v>
      </c>
    </row>
    <row r="71" spans="1:7" ht="28.5" x14ac:dyDescent="0.2">
      <c r="A71" s="91" t="s">
        <v>525</v>
      </c>
      <c r="B71" s="60" t="s">
        <v>302</v>
      </c>
      <c r="C71" s="92" t="s">
        <v>662</v>
      </c>
      <c r="D71" s="26"/>
      <c r="E71" s="93" t="s">
        <v>483</v>
      </c>
      <c r="F71" s="94" t="s">
        <v>821</v>
      </c>
      <c r="G71" s="95">
        <f t="shared" ref="G71" si="7">IF(D71="Ja",1,0)</f>
        <v>0</v>
      </c>
    </row>
    <row r="72" spans="1:7" ht="16.5" x14ac:dyDescent="0.2">
      <c r="A72" s="91" t="s">
        <v>526</v>
      </c>
      <c r="B72" s="60" t="s">
        <v>209</v>
      </c>
      <c r="C72" s="92" t="s">
        <v>663</v>
      </c>
      <c r="D72" s="26"/>
      <c r="E72" s="93" t="s">
        <v>483</v>
      </c>
      <c r="F72" s="94" t="s">
        <v>828</v>
      </c>
      <c r="G72" s="95">
        <f>IF(D72="Ja",5,0)</f>
        <v>0</v>
      </c>
    </row>
    <row r="73" spans="1:7" ht="16.5" x14ac:dyDescent="0.2">
      <c r="A73" s="91" t="s">
        <v>527</v>
      </c>
      <c r="B73" s="60" t="s">
        <v>188</v>
      </c>
      <c r="C73" s="92" t="s">
        <v>663</v>
      </c>
      <c r="D73" s="26"/>
      <c r="E73" s="93" t="s">
        <v>483</v>
      </c>
      <c r="F73" s="94" t="s">
        <v>834</v>
      </c>
      <c r="G73" s="95">
        <f>IF(D73="Nein",5,0)</f>
        <v>0</v>
      </c>
    </row>
    <row r="74" spans="1:7" ht="26.25" customHeight="1" x14ac:dyDescent="0.2">
      <c r="A74" s="90" t="s">
        <v>317</v>
      </c>
      <c r="B74" s="212" t="s">
        <v>189</v>
      </c>
      <c r="C74" s="212"/>
      <c r="D74" s="212"/>
      <c r="E74" s="212"/>
      <c r="F74" s="212"/>
      <c r="G74" s="212" t="str">
        <f t="shared" si="4"/>
        <v/>
      </c>
    </row>
    <row r="75" spans="1:7" ht="16.5" x14ac:dyDescent="0.2">
      <c r="A75" s="91" t="s">
        <v>540</v>
      </c>
      <c r="B75" s="60" t="s">
        <v>604</v>
      </c>
      <c r="C75" s="92" t="s">
        <v>663</v>
      </c>
      <c r="D75" s="26"/>
      <c r="E75" s="93" t="s">
        <v>483</v>
      </c>
      <c r="F75" s="94" t="s">
        <v>828</v>
      </c>
      <c r="G75" s="95">
        <f>IF(D75="Ja",5,0)</f>
        <v>0</v>
      </c>
    </row>
    <row r="76" spans="1:7" x14ac:dyDescent="0.2">
      <c r="A76" s="91" t="s">
        <v>541</v>
      </c>
      <c r="B76" s="60" t="s">
        <v>605</v>
      </c>
      <c r="C76" s="92" t="s">
        <v>0</v>
      </c>
      <c r="D76" s="39"/>
      <c r="E76" s="93" t="s">
        <v>303</v>
      </c>
      <c r="F76" s="99" t="s">
        <v>665</v>
      </c>
      <c r="G76" s="99" t="s">
        <v>665</v>
      </c>
    </row>
    <row r="77" spans="1:7" ht="28.5" x14ac:dyDescent="0.2">
      <c r="A77" s="91" t="s">
        <v>542</v>
      </c>
      <c r="B77" s="60" t="s">
        <v>712</v>
      </c>
      <c r="C77" s="92" t="s">
        <v>662</v>
      </c>
      <c r="D77" s="39"/>
      <c r="E77" s="93" t="s">
        <v>483</v>
      </c>
      <c r="F77" s="99" t="s">
        <v>821</v>
      </c>
      <c r="G77" s="95">
        <f>IF(D77="Ja",1,0)</f>
        <v>0</v>
      </c>
    </row>
    <row r="78" spans="1:7" x14ac:dyDescent="0.2">
      <c r="A78" s="91" t="s">
        <v>543</v>
      </c>
      <c r="B78" s="60" t="s">
        <v>190</v>
      </c>
      <c r="C78" s="92" t="s">
        <v>0</v>
      </c>
      <c r="D78" s="26"/>
      <c r="E78" s="93" t="s">
        <v>117</v>
      </c>
      <c r="F78" s="99" t="s">
        <v>665</v>
      </c>
      <c r="G78" s="99" t="s">
        <v>665</v>
      </c>
    </row>
    <row r="79" spans="1:7" x14ac:dyDescent="0.2">
      <c r="A79" s="91" t="s">
        <v>544</v>
      </c>
      <c r="B79" s="60" t="s">
        <v>191</v>
      </c>
      <c r="C79" s="92" t="s">
        <v>0</v>
      </c>
      <c r="D79" s="40"/>
      <c r="E79" s="93" t="s">
        <v>565</v>
      </c>
      <c r="F79" s="99" t="s">
        <v>665</v>
      </c>
      <c r="G79" s="99" t="s">
        <v>665</v>
      </c>
    </row>
    <row r="80" spans="1:7" ht="28.5" x14ac:dyDescent="0.2">
      <c r="A80" s="91" t="s">
        <v>545</v>
      </c>
      <c r="B80" s="60" t="s">
        <v>150</v>
      </c>
      <c r="C80" s="92" t="s">
        <v>662</v>
      </c>
      <c r="D80" s="26"/>
      <c r="E80" s="93" t="s">
        <v>483</v>
      </c>
      <c r="F80" s="94" t="s">
        <v>821</v>
      </c>
      <c r="G80" s="95">
        <f t="shared" ref="G80:G81" si="8">IF(D80="Ja",1,0)</f>
        <v>0</v>
      </c>
    </row>
    <row r="81" spans="1:7" ht="28.5" x14ac:dyDescent="0.2">
      <c r="A81" s="91" t="s">
        <v>546</v>
      </c>
      <c r="B81" s="60" t="s">
        <v>720</v>
      </c>
      <c r="C81" s="92" t="s">
        <v>662</v>
      </c>
      <c r="D81" s="26"/>
      <c r="E81" s="93" t="s">
        <v>483</v>
      </c>
      <c r="F81" s="94" t="s">
        <v>821</v>
      </c>
      <c r="G81" s="95">
        <f t="shared" si="8"/>
        <v>0</v>
      </c>
    </row>
    <row r="82" spans="1:7" x14ac:dyDescent="0.2">
      <c r="A82" s="91" t="s">
        <v>547</v>
      </c>
      <c r="B82" s="60" t="s">
        <v>304</v>
      </c>
      <c r="C82" s="92" t="s">
        <v>0</v>
      </c>
      <c r="D82" s="26"/>
      <c r="E82" s="93" t="s">
        <v>117</v>
      </c>
      <c r="F82" s="99" t="s">
        <v>665</v>
      </c>
      <c r="G82" s="99" t="s">
        <v>665</v>
      </c>
    </row>
    <row r="83" spans="1:7" ht="16.5" x14ac:dyDescent="0.2">
      <c r="A83" s="91" t="s">
        <v>548</v>
      </c>
      <c r="B83" s="60" t="s">
        <v>152</v>
      </c>
      <c r="C83" s="92" t="s">
        <v>664</v>
      </c>
      <c r="D83" s="41"/>
      <c r="E83" s="93" t="s">
        <v>1</v>
      </c>
      <c r="F83" s="94" t="s">
        <v>835</v>
      </c>
      <c r="G83" s="95">
        <f>IF(D83&gt;6,10,0)</f>
        <v>0</v>
      </c>
    </row>
    <row r="84" spans="1:7" x14ac:dyDescent="0.2">
      <c r="A84" s="91" t="s">
        <v>549</v>
      </c>
      <c r="B84" s="60" t="s">
        <v>153</v>
      </c>
      <c r="C84" s="92" t="s">
        <v>0</v>
      </c>
      <c r="D84" s="26"/>
      <c r="E84" s="93" t="s">
        <v>483</v>
      </c>
      <c r="F84" s="99" t="s">
        <v>665</v>
      </c>
      <c r="G84" s="99" t="s">
        <v>665</v>
      </c>
    </row>
    <row r="85" spans="1:7" x14ac:dyDescent="0.2">
      <c r="A85" s="91" t="s">
        <v>550</v>
      </c>
      <c r="B85" s="60" t="s">
        <v>154</v>
      </c>
      <c r="C85" s="92" t="s">
        <v>0</v>
      </c>
      <c r="D85" s="26"/>
      <c r="E85" s="93" t="s">
        <v>483</v>
      </c>
      <c r="F85" s="99" t="s">
        <v>665</v>
      </c>
      <c r="G85" s="99" t="s">
        <v>665</v>
      </c>
    </row>
    <row r="86" spans="1:7" x14ac:dyDescent="0.2">
      <c r="A86" s="91" t="s">
        <v>551</v>
      </c>
      <c r="B86" s="60" t="s">
        <v>155</v>
      </c>
      <c r="C86" s="92" t="s">
        <v>0</v>
      </c>
      <c r="D86" s="26"/>
      <c r="E86" s="93" t="s">
        <v>483</v>
      </c>
      <c r="F86" s="99" t="s">
        <v>665</v>
      </c>
      <c r="G86" s="99" t="s">
        <v>665</v>
      </c>
    </row>
    <row r="87" spans="1:7" x14ac:dyDescent="0.2">
      <c r="A87" s="101" t="s">
        <v>992</v>
      </c>
      <c r="B87" s="60" t="s">
        <v>156</v>
      </c>
      <c r="C87" s="92" t="s">
        <v>0</v>
      </c>
      <c r="D87" s="26"/>
      <c r="E87" s="93" t="s">
        <v>483</v>
      </c>
      <c r="F87" s="99" t="s">
        <v>665</v>
      </c>
      <c r="G87" s="99" t="s">
        <v>665</v>
      </c>
    </row>
    <row r="88" spans="1:7" ht="28.5" x14ac:dyDescent="0.2">
      <c r="A88" s="91" t="s">
        <v>553</v>
      </c>
      <c r="B88" s="60" t="s">
        <v>157</v>
      </c>
      <c r="C88" s="92" t="s">
        <v>663</v>
      </c>
      <c r="D88" s="38"/>
      <c r="E88" s="93" t="s">
        <v>470</v>
      </c>
      <c r="F88" s="94" t="s">
        <v>836</v>
      </c>
      <c r="G88" s="95" t="s">
        <v>837</v>
      </c>
    </row>
    <row r="89" spans="1:7" x14ac:dyDescent="0.2">
      <c r="A89" s="91" t="s">
        <v>554</v>
      </c>
      <c r="B89" s="60" t="s">
        <v>2</v>
      </c>
      <c r="C89" s="92" t="s">
        <v>0</v>
      </c>
      <c r="D89" s="26"/>
      <c r="E89" s="93" t="s">
        <v>483</v>
      </c>
      <c r="F89" s="99" t="s">
        <v>665</v>
      </c>
      <c r="G89" s="99" t="s">
        <v>665</v>
      </c>
    </row>
    <row r="90" spans="1:7" x14ac:dyDescent="0.2">
      <c r="A90" s="91" t="s">
        <v>555</v>
      </c>
      <c r="B90" s="60" t="s">
        <v>158</v>
      </c>
      <c r="C90" s="92" t="s">
        <v>0</v>
      </c>
      <c r="D90" s="26"/>
      <c r="E90" s="93" t="s">
        <v>483</v>
      </c>
      <c r="F90" s="99" t="s">
        <v>665</v>
      </c>
      <c r="G90" s="99" t="s">
        <v>665</v>
      </c>
    </row>
    <row r="91" spans="1:7" ht="28.5" x14ac:dyDescent="0.2">
      <c r="A91" s="91" t="s">
        <v>556</v>
      </c>
      <c r="B91" s="60" t="s">
        <v>192</v>
      </c>
      <c r="C91" s="92" t="s">
        <v>662</v>
      </c>
      <c r="D91" s="26"/>
      <c r="E91" s="93" t="s">
        <v>483</v>
      </c>
      <c r="F91" s="94" t="s">
        <v>821</v>
      </c>
      <c r="G91" s="95">
        <f t="shared" ref="G91:G93" si="9">IF(D91="Ja",1,0)</f>
        <v>0</v>
      </c>
    </row>
    <row r="92" spans="1:7" ht="16.5" x14ac:dyDescent="0.2">
      <c r="A92" s="91" t="s">
        <v>557</v>
      </c>
      <c r="B92" s="60" t="s">
        <v>988</v>
      </c>
      <c r="C92" s="92" t="s">
        <v>662</v>
      </c>
      <c r="D92" s="26"/>
      <c r="E92" s="93" t="s">
        <v>483</v>
      </c>
      <c r="F92" s="94" t="s">
        <v>821</v>
      </c>
      <c r="G92" s="95">
        <f t="shared" si="9"/>
        <v>0</v>
      </c>
    </row>
    <row r="93" spans="1:7" ht="28.5" x14ac:dyDescent="0.2">
      <c r="A93" s="91" t="s">
        <v>558</v>
      </c>
      <c r="B93" s="60" t="s">
        <v>987</v>
      </c>
      <c r="C93" s="92" t="s">
        <v>662</v>
      </c>
      <c r="D93" s="26"/>
      <c r="E93" s="93" t="s">
        <v>483</v>
      </c>
      <c r="F93" s="94" t="s">
        <v>821</v>
      </c>
      <c r="G93" s="95">
        <f t="shared" si="9"/>
        <v>0</v>
      </c>
    </row>
    <row r="94" spans="1:7" x14ac:dyDescent="0.2">
      <c r="A94" s="91" t="s">
        <v>559</v>
      </c>
      <c r="B94" s="60" t="s">
        <v>162</v>
      </c>
      <c r="C94" s="92" t="s">
        <v>0</v>
      </c>
      <c r="D94" s="26"/>
      <c r="E94" s="93" t="s">
        <v>483</v>
      </c>
      <c r="F94" s="99" t="s">
        <v>665</v>
      </c>
      <c r="G94" s="99" t="s">
        <v>665</v>
      </c>
    </row>
    <row r="95" spans="1:7" ht="28.5" x14ac:dyDescent="0.2">
      <c r="A95" s="91" t="s">
        <v>560</v>
      </c>
      <c r="B95" s="60" t="s">
        <v>163</v>
      </c>
      <c r="C95" s="92" t="s">
        <v>662</v>
      </c>
      <c r="D95" s="26"/>
      <c r="E95" s="93" t="s">
        <v>483</v>
      </c>
      <c r="F95" s="94" t="s">
        <v>821</v>
      </c>
      <c r="G95" s="95">
        <f t="shared" ref="G95" si="10">IF(D95="Ja",1,0)</f>
        <v>0</v>
      </c>
    </row>
    <row r="96" spans="1:7" x14ac:dyDescent="0.2">
      <c r="A96" s="91" t="s">
        <v>561</v>
      </c>
      <c r="B96" s="60" t="s">
        <v>306</v>
      </c>
      <c r="C96" s="92" t="s">
        <v>0</v>
      </c>
      <c r="D96" s="41"/>
      <c r="E96" s="93" t="s">
        <v>1</v>
      </c>
      <c r="F96" s="99" t="s">
        <v>665</v>
      </c>
      <c r="G96" s="99" t="s">
        <v>665</v>
      </c>
    </row>
    <row r="97" spans="1:7" ht="16.5" x14ac:dyDescent="0.2">
      <c r="A97" s="91" t="s">
        <v>552</v>
      </c>
      <c r="B97" s="60" t="s">
        <v>307</v>
      </c>
      <c r="C97" s="92" t="s">
        <v>662</v>
      </c>
      <c r="D97" s="26"/>
      <c r="E97" s="93" t="s">
        <v>483</v>
      </c>
      <c r="F97" s="94" t="s">
        <v>821</v>
      </c>
      <c r="G97" s="95">
        <f t="shared" ref="G97:G100" si="11">IF(D97="Ja",1,0)</f>
        <v>0</v>
      </c>
    </row>
    <row r="98" spans="1:7" ht="42.75" x14ac:dyDescent="0.2">
      <c r="A98" s="91" t="s">
        <v>562</v>
      </c>
      <c r="B98" s="60" t="s">
        <v>721</v>
      </c>
      <c r="C98" s="92" t="s">
        <v>662</v>
      </c>
      <c r="D98" s="26"/>
      <c r="E98" s="93" t="s">
        <v>483</v>
      </c>
      <c r="F98" s="94" t="s">
        <v>821</v>
      </c>
      <c r="G98" s="95">
        <f t="shared" si="11"/>
        <v>0</v>
      </c>
    </row>
    <row r="99" spans="1:7" x14ac:dyDescent="0.2">
      <c r="A99" s="91" t="s">
        <v>563</v>
      </c>
      <c r="B99" s="60" t="s">
        <v>667</v>
      </c>
      <c r="C99" s="92" t="s">
        <v>0</v>
      </c>
      <c r="D99" s="26"/>
      <c r="E99" s="93" t="s">
        <v>483</v>
      </c>
      <c r="F99" s="99" t="s">
        <v>665</v>
      </c>
      <c r="G99" s="99" t="s">
        <v>665</v>
      </c>
    </row>
    <row r="100" spans="1:7" ht="16.5" x14ac:dyDescent="0.2">
      <c r="A100" s="91" t="s">
        <v>564</v>
      </c>
      <c r="B100" s="60" t="s">
        <v>308</v>
      </c>
      <c r="C100" s="92" t="s">
        <v>662</v>
      </c>
      <c r="D100" s="26"/>
      <c r="E100" s="93" t="s">
        <v>483</v>
      </c>
      <c r="F100" s="94" t="s">
        <v>821</v>
      </c>
      <c r="G100" s="95">
        <f t="shared" si="11"/>
        <v>0</v>
      </c>
    </row>
    <row r="101" spans="1:7" ht="15" x14ac:dyDescent="0.2">
      <c r="A101" s="90" t="s">
        <v>318</v>
      </c>
      <c r="B101" s="208" t="s">
        <v>164</v>
      </c>
      <c r="C101" s="208"/>
      <c r="D101" s="208"/>
      <c r="E101" s="208"/>
      <c r="F101" s="208"/>
      <c r="G101" s="208" t="str">
        <f t="shared" ref="G101" si="12">IF(D101="0","0",IF(AND(C101="W",E101="ja / nein",D101="ja"),IF(F101="Doppelte Punktzahl",4,2),IF(AND(E101&lt;&gt;"ja / nein",C101="w",D101&lt;&gt;0),"indivduelle Prüfung","")))</f>
        <v/>
      </c>
    </row>
    <row r="102" spans="1:7" ht="57" x14ac:dyDescent="0.2">
      <c r="A102" s="91" t="s">
        <v>567</v>
      </c>
      <c r="B102" s="60" t="s">
        <v>1013</v>
      </c>
      <c r="C102" s="92" t="s">
        <v>664</v>
      </c>
      <c r="D102" s="26"/>
      <c r="E102" s="93" t="s">
        <v>483</v>
      </c>
      <c r="F102" s="94" t="s">
        <v>827</v>
      </c>
      <c r="G102" s="95">
        <f>IF(D102="Ja",10,0)</f>
        <v>0</v>
      </c>
    </row>
    <row r="103" spans="1:7" ht="28.5" x14ac:dyDescent="0.2">
      <c r="A103" s="91" t="s">
        <v>568</v>
      </c>
      <c r="B103" s="60" t="s">
        <v>838</v>
      </c>
      <c r="C103" s="92" t="s">
        <v>0</v>
      </c>
      <c r="D103" s="26"/>
      <c r="E103" s="93" t="s">
        <v>483</v>
      </c>
      <c r="F103" s="99" t="s">
        <v>665</v>
      </c>
      <c r="G103" s="99" t="s">
        <v>665</v>
      </c>
    </row>
    <row r="104" spans="1:7" ht="28.5" x14ac:dyDescent="0.2">
      <c r="A104" s="91" t="s">
        <v>569</v>
      </c>
      <c r="B104" s="60" t="s">
        <v>740</v>
      </c>
      <c r="C104" s="92" t="s">
        <v>663</v>
      </c>
      <c r="D104" s="26"/>
      <c r="E104" s="93" t="s">
        <v>483</v>
      </c>
      <c r="F104" s="94" t="s">
        <v>828</v>
      </c>
      <c r="G104" s="95">
        <f>IF(D104="Ja",5,0)</f>
        <v>0</v>
      </c>
    </row>
    <row r="105" spans="1:7" ht="16.5" x14ac:dyDescent="0.2">
      <c r="A105" s="91" t="s">
        <v>570</v>
      </c>
      <c r="B105" s="60" t="s">
        <v>741</v>
      </c>
      <c r="C105" s="92" t="s">
        <v>663</v>
      </c>
      <c r="D105" s="26"/>
      <c r="E105" s="93" t="s">
        <v>483</v>
      </c>
      <c r="F105" s="94" t="s">
        <v>828</v>
      </c>
      <c r="G105" s="95">
        <f>IF(D105="Ja",5,0)</f>
        <v>0</v>
      </c>
    </row>
    <row r="106" spans="1:7" x14ac:dyDescent="0.2">
      <c r="A106" s="91" t="s">
        <v>571</v>
      </c>
      <c r="B106" s="60" t="s">
        <v>165</v>
      </c>
      <c r="C106" s="92" t="s">
        <v>0</v>
      </c>
      <c r="D106" s="26"/>
      <c r="E106" s="93" t="s">
        <v>483</v>
      </c>
      <c r="F106" s="99" t="s">
        <v>665</v>
      </c>
      <c r="G106" s="99" t="s">
        <v>665</v>
      </c>
    </row>
    <row r="107" spans="1:7" ht="16.5" x14ac:dyDescent="0.2">
      <c r="A107" s="91" t="s">
        <v>572</v>
      </c>
      <c r="B107" s="60" t="s">
        <v>166</v>
      </c>
      <c r="C107" s="92" t="s">
        <v>662</v>
      </c>
      <c r="D107" s="26"/>
      <c r="E107" s="93" t="s">
        <v>483</v>
      </c>
      <c r="F107" s="94" t="s">
        <v>821</v>
      </c>
      <c r="G107" s="95">
        <f t="shared" ref="G107:G109" si="13">IF(D107="Ja",1,0)</f>
        <v>0</v>
      </c>
    </row>
    <row r="108" spans="1:7" ht="16.5" x14ac:dyDescent="0.2">
      <c r="A108" s="91" t="s">
        <v>573</v>
      </c>
      <c r="B108" s="60" t="s">
        <v>167</v>
      </c>
      <c r="C108" s="92" t="s">
        <v>662</v>
      </c>
      <c r="D108" s="26"/>
      <c r="E108" s="93" t="s">
        <v>483</v>
      </c>
      <c r="F108" s="94" t="s">
        <v>821</v>
      </c>
      <c r="G108" s="95">
        <f t="shared" si="13"/>
        <v>0</v>
      </c>
    </row>
    <row r="109" spans="1:7" ht="16.5" x14ac:dyDescent="0.2">
      <c r="A109" s="91" t="s">
        <v>574</v>
      </c>
      <c r="B109" s="60" t="s">
        <v>168</v>
      </c>
      <c r="C109" s="92" t="s">
        <v>662</v>
      </c>
      <c r="D109" s="26"/>
      <c r="E109" s="93" t="s">
        <v>483</v>
      </c>
      <c r="F109" s="94" t="s">
        <v>821</v>
      </c>
      <c r="G109" s="95">
        <f t="shared" si="13"/>
        <v>0</v>
      </c>
    </row>
    <row r="110" spans="1:7" x14ac:dyDescent="0.2">
      <c r="A110" s="91" t="s">
        <v>575</v>
      </c>
      <c r="B110" s="60" t="s">
        <v>169</v>
      </c>
      <c r="C110" s="92" t="s">
        <v>0</v>
      </c>
      <c r="D110" s="40"/>
      <c r="E110" s="93" t="s">
        <v>566</v>
      </c>
      <c r="F110" s="99" t="s">
        <v>665</v>
      </c>
      <c r="G110" s="99" t="s">
        <v>665</v>
      </c>
    </row>
    <row r="111" spans="1:7" ht="28.5" x14ac:dyDescent="0.2">
      <c r="A111" s="91" t="s">
        <v>576</v>
      </c>
      <c r="B111" s="60" t="s">
        <v>668</v>
      </c>
      <c r="C111" s="92" t="s">
        <v>664</v>
      </c>
      <c r="D111" s="26"/>
      <c r="E111" s="93" t="s">
        <v>483</v>
      </c>
      <c r="F111" s="94" t="s">
        <v>827</v>
      </c>
      <c r="G111" s="95">
        <f>IF(D111="Ja",10,0)</f>
        <v>0</v>
      </c>
    </row>
    <row r="112" spans="1:7" ht="20.25" customHeight="1" x14ac:dyDescent="0.2">
      <c r="A112" s="90" t="s">
        <v>319</v>
      </c>
      <c r="B112" s="208" t="s">
        <v>70</v>
      </c>
      <c r="C112" s="208"/>
      <c r="D112" s="208"/>
      <c r="E112" s="208"/>
      <c r="F112" s="208"/>
      <c r="G112" s="208" t="str">
        <f t="shared" si="4"/>
        <v/>
      </c>
    </row>
    <row r="113" spans="1:7" ht="28.5" x14ac:dyDescent="0.2">
      <c r="A113" s="91" t="s">
        <v>617</v>
      </c>
      <c r="B113" s="60" t="s">
        <v>610</v>
      </c>
      <c r="C113" s="92" t="s">
        <v>663</v>
      </c>
      <c r="D113" s="26"/>
      <c r="E113" s="93" t="s">
        <v>37</v>
      </c>
      <c r="F113" s="94" t="s">
        <v>839</v>
      </c>
      <c r="G113" s="95" t="s">
        <v>837</v>
      </c>
    </row>
    <row r="114" spans="1:7" ht="28.5" x14ac:dyDescent="0.2">
      <c r="A114" s="91" t="s">
        <v>618</v>
      </c>
      <c r="B114" s="60" t="s">
        <v>609</v>
      </c>
      <c r="C114" s="92" t="s">
        <v>664</v>
      </c>
      <c r="D114" s="26"/>
      <c r="E114" s="93" t="s">
        <v>37</v>
      </c>
      <c r="F114" s="94" t="s">
        <v>1192</v>
      </c>
      <c r="G114" s="95" t="s">
        <v>837</v>
      </c>
    </row>
    <row r="115" spans="1:7" x14ac:dyDescent="0.2">
      <c r="A115" s="91" t="s">
        <v>619</v>
      </c>
      <c r="B115" s="60" t="s">
        <v>193</v>
      </c>
      <c r="C115" s="92" t="s">
        <v>0</v>
      </c>
      <c r="D115" s="38"/>
      <c r="E115" s="93" t="s">
        <v>606</v>
      </c>
      <c r="F115" s="99" t="s">
        <v>665</v>
      </c>
      <c r="G115" s="99" t="s">
        <v>665</v>
      </c>
    </row>
    <row r="116" spans="1:7" x14ac:dyDescent="0.2">
      <c r="A116" s="91" t="s">
        <v>976</v>
      </c>
      <c r="B116" s="60" t="s">
        <v>607</v>
      </c>
      <c r="C116" s="92" t="s">
        <v>0</v>
      </c>
      <c r="D116" s="38"/>
      <c r="E116" s="93" t="s">
        <v>37</v>
      </c>
      <c r="F116" s="99" t="s">
        <v>665</v>
      </c>
      <c r="G116" s="99" t="s">
        <v>665</v>
      </c>
    </row>
    <row r="117" spans="1:7" x14ac:dyDescent="0.2">
      <c r="A117" s="91" t="s">
        <v>977</v>
      </c>
      <c r="B117" s="60" t="s">
        <v>608</v>
      </c>
      <c r="C117" s="92" t="s">
        <v>0</v>
      </c>
      <c r="D117" s="38"/>
      <c r="E117" s="93" t="s">
        <v>37</v>
      </c>
      <c r="F117" s="99" t="s">
        <v>665</v>
      </c>
      <c r="G117" s="99" t="s">
        <v>665</v>
      </c>
    </row>
    <row r="118" spans="1:7" x14ac:dyDescent="0.2">
      <c r="A118" s="91" t="s">
        <v>978</v>
      </c>
      <c r="B118" s="60" t="s">
        <v>611</v>
      </c>
      <c r="C118" s="92" t="s">
        <v>0</v>
      </c>
      <c r="D118" s="38"/>
      <c r="E118" s="93" t="s">
        <v>39</v>
      </c>
      <c r="F118" s="99" t="s">
        <v>665</v>
      </c>
      <c r="G118" s="99" t="s">
        <v>665</v>
      </c>
    </row>
    <row r="119" spans="1:7" x14ac:dyDescent="0.2">
      <c r="A119" s="91" t="s">
        <v>979</v>
      </c>
      <c r="B119" s="60" t="s">
        <v>612</v>
      </c>
      <c r="C119" s="92" t="s">
        <v>0</v>
      </c>
      <c r="D119" s="38"/>
      <c r="E119" s="93" t="s">
        <v>39</v>
      </c>
      <c r="F119" s="99" t="s">
        <v>665</v>
      </c>
      <c r="G119" s="99" t="s">
        <v>665</v>
      </c>
    </row>
    <row r="120" spans="1:7" x14ac:dyDescent="0.2">
      <c r="A120" s="91" t="s">
        <v>980</v>
      </c>
      <c r="B120" s="60" t="s">
        <v>613</v>
      </c>
      <c r="C120" s="92" t="s">
        <v>0</v>
      </c>
      <c r="D120" s="38"/>
      <c r="E120" s="93" t="s">
        <v>39</v>
      </c>
      <c r="F120" s="99" t="s">
        <v>665</v>
      </c>
      <c r="G120" s="99" t="s">
        <v>665</v>
      </c>
    </row>
    <row r="121" spans="1:7" x14ac:dyDescent="0.2">
      <c r="A121" s="91" t="s">
        <v>981</v>
      </c>
      <c r="B121" s="60" t="s">
        <v>669</v>
      </c>
      <c r="C121" s="92" t="s">
        <v>0</v>
      </c>
      <c r="D121" s="38"/>
      <c r="E121" s="93" t="s">
        <v>37</v>
      </c>
      <c r="F121" s="99" t="s">
        <v>665</v>
      </c>
      <c r="G121" s="99" t="s">
        <v>665</v>
      </c>
    </row>
    <row r="122" spans="1:7" x14ac:dyDescent="0.2">
      <c r="A122" s="91" t="s">
        <v>982</v>
      </c>
      <c r="B122" s="60" t="s">
        <v>670</v>
      </c>
      <c r="C122" s="92" t="s">
        <v>0</v>
      </c>
      <c r="D122" s="38"/>
      <c r="E122" s="93" t="s">
        <v>37</v>
      </c>
      <c r="F122" s="99" t="s">
        <v>665</v>
      </c>
      <c r="G122" s="99" t="s">
        <v>665</v>
      </c>
    </row>
    <row r="123" spans="1:7" ht="16.5" x14ac:dyDescent="0.2">
      <c r="A123" s="91" t="s">
        <v>983</v>
      </c>
      <c r="B123" s="60" t="s">
        <v>671</v>
      </c>
      <c r="C123" s="92" t="s">
        <v>662</v>
      </c>
      <c r="D123" s="26"/>
      <c r="E123" s="93" t="s">
        <v>483</v>
      </c>
      <c r="F123" s="94" t="s">
        <v>821</v>
      </c>
      <c r="G123" s="95">
        <f t="shared" ref="G123:G124" si="14">IF(D123="Ja",1,0)</f>
        <v>0</v>
      </c>
    </row>
    <row r="124" spans="1:7" ht="16.5" x14ac:dyDescent="0.2">
      <c r="A124" s="91" t="s">
        <v>984</v>
      </c>
      <c r="B124" s="60" t="s">
        <v>672</v>
      </c>
      <c r="C124" s="92" t="s">
        <v>662</v>
      </c>
      <c r="D124" s="26"/>
      <c r="E124" s="93" t="s">
        <v>483</v>
      </c>
      <c r="F124" s="94" t="s">
        <v>821</v>
      </c>
      <c r="G124" s="95">
        <f t="shared" si="14"/>
        <v>0</v>
      </c>
    </row>
    <row r="125" spans="1:7" ht="16.5" x14ac:dyDescent="0.2">
      <c r="A125" s="91" t="s">
        <v>985</v>
      </c>
      <c r="B125" s="60" t="s">
        <v>674</v>
      </c>
      <c r="C125" s="92" t="s">
        <v>662</v>
      </c>
      <c r="D125" s="38"/>
      <c r="E125" s="93" t="s">
        <v>37</v>
      </c>
      <c r="F125" s="94" t="s">
        <v>840</v>
      </c>
      <c r="G125" s="95">
        <f>IF(D125&gt;=40,1,0)</f>
        <v>0</v>
      </c>
    </row>
    <row r="126" spans="1:7" ht="28.5" x14ac:dyDescent="0.2">
      <c r="A126" s="91" t="s">
        <v>1004</v>
      </c>
      <c r="B126" s="60" t="s">
        <v>673</v>
      </c>
      <c r="C126" s="92" t="s">
        <v>662</v>
      </c>
      <c r="D126" s="26"/>
      <c r="E126" s="93" t="s">
        <v>483</v>
      </c>
      <c r="F126" s="94" t="s">
        <v>821</v>
      </c>
      <c r="G126" s="95">
        <f t="shared" ref="G126" si="15">IF(D126="Ja",1,0)</f>
        <v>0</v>
      </c>
    </row>
    <row r="127" spans="1:7" ht="16.5" x14ac:dyDescent="0.2">
      <c r="A127" s="91" t="s">
        <v>1005</v>
      </c>
      <c r="B127" s="60" t="s">
        <v>675</v>
      </c>
      <c r="C127" s="92" t="s">
        <v>664</v>
      </c>
      <c r="D127" s="26"/>
      <c r="E127" s="93" t="s">
        <v>483</v>
      </c>
      <c r="F127" s="94" t="s">
        <v>827</v>
      </c>
      <c r="G127" s="95">
        <f>IF(D127="Ja",10,0)</f>
        <v>0</v>
      </c>
    </row>
    <row r="128" spans="1:7" ht="28.5" x14ac:dyDescent="0.2">
      <c r="A128" s="91" t="s">
        <v>1006</v>
      </c>
      <c r="B128" s="60" t="s">
        <v>859</v>
      </c>
      <c r="C128" s="92" t="s">
        <v>664</v>
      </c>
      <c r="D128" s="26"/>
      <c r="E128" s="93" t="s">
        <v>483</v>
      </c>
      <c r="F128" s="94" t="s">
        <v>827</v>
      </c>
      <c r="G128" s="95">
        <f>IF(D128="Ja",10,0)</f>
        <v>0</v>
      </c>
    </row>
    <row r="129" spans="1:7" ht="15" x14ac:dyDescent="0.2">
      <c r="A129" s="90" t="s">
        <v>320</v>
      </c>
      <c r="B129" s="208" t="s">
        <v>916</v>
      </c>
      <c r="C129" s="208"/>
      <c r="D129" s="208"/>
      <c r="E129" s="208"/>
      <c r="F129" s="208"/>
      <c r="G129" s="208" t="str">
        <f t="shared" ref="G129" si="16">IF(D129="0","0",IF(AND(C129="W",E129="ja / nein",D129="ja"),IF(F129="Doppelte Punktzahl",4,2),IF(AND(E129&lt;&gt;"ja / nein",C129="w",D129&lt;&gt;0),"indivduelle Prüfung","")))</f>
        <v/>
      </c>
    </row>
    <row r="130" spans="1:7" x14ac:dyDescent="0.2">
      <c r="A130" s="91" t="s">
        <v>620</v>
      </c>
      <c r="B130" s="69" t="s">
        <v>310</v>
      </c>
      <c r="C130" s="92" t="s">
        <v>0</v>
      </c>
      <c r="D130" s="38"/>
      <c r="E130" s="93" t="s">
        <v>470</v>
      </c>
      <c r="F130" s="99" t="s">
        <v>665</v>
      </c>
      <c r="G130" s="99" t="s">
        <v>665</v>
      </c>
    </row>
    <row r="131" spans="1:7" x14ac:dyDescent="0.2">
      <c r="A131" s="91" t="s">
        <v>621</v>
      </c>
      <c r="B131" s="69" t="s">
        <v>309</v>
      </c>
      <c r="C131" s="92" t="s">
        <v>0</v>
      </c>
      <c r="D131" s="38"/>
      <c r="E131" s="93" t="s">
        <v>470</v>
      </c>
      <c r="F131" s="99" t="s">
        <v>665</v>
      </c>
      <c r="G131" s="99" t="s">
        <v>665</v>
      </c>
    </row>
    <row r="132" spans="1:7" ht="16.5" x14ac:dyDescent="0.2">
      <c r="A132" s="91" t="s">
        <v>622</v>
      </c>
      <c r="B132" s="69" t="s">
        <v>732</v>
      </c>
      <c r="C132" s="92" t="s">
        <v>664</v>
      </c>
      <c r="D132" s="26"/>
      <c r="E132" s="93" t="s">
        <v>483</v>
      </c>
      <c r="F132" s="94" t="s">
        <v>827</v>
      </c>
      <c r="G132" s="95">
        <f>IF(D132="Ja",10,0)</f>
        <v>0</v>
      </c>
    </row>
    <row r="133" spans="1:7" x14ac:dyDescent="0.2">
      <c r="A133" s="91" t="s">
        <v>623</v>
      </c>
      <c r="B133" s="69" t="s">
        <v>734</v>
      </c>
      <c r="C133" s="92" t="s">
        <v>0</v>
      </c>
      <c r="D133" s="38"/>
      <c r="E133" s="93" t="s">
        <v>470</v>
      </c>
      <c r="F133" s="99" t="s">
        <v>665</v>
      </c>
      <c r="G133" s="99" t="s">
        <v>665</v>
      </c>
    </row>
    <row r="134" spans="1:7" ht="28.5" x14ac:dyDescent="0.2">
      <c r="A134" s="91" t="s">
        <v>624</v>
      </c>
      <c r="B134" s="69" t="s">
        <v>614</v>
      </c>
      <c r="C134" s="92" t="s">
        <v>662</v>
      </c>
      <c r="D134" s="26"/>
      <c r="E134" s="93" t="s">
        <v>483</v>
      </c>
      <c r="F134" s="94" t="s">
        <v>821</v>
      </c>
      <c r="G134" s="95">
        <f t="shared" ref="G134:G135" si="17">IF(D134="Ja",1,0)</f>
        <v>0</v>
      </c>
    </row>
    <row r="135" spans="1:7" ht="16.5" x14ac:dyDescent="0.2">
      <c r="A135" s="91" t="s">
        <v>625</v>
      </c>
      <c r="B135" s="69" t="s">
        <v>194</v>
      </c>
      <c r="C135" s="92" t="s">
        <v>662</v>
      </c>
      <c r="D135" s="26"/>
      <c r="E135" s="93" t="s">
        <v>483</v>
      </c>
      <c r="F135" s="94" t="s">
        <v>821</v>
      </c>
      <c r="G135" s="95">
        <f t="shared" si="17"/>
        <v>0</v>
      </c>
    </row>
    <row r="136" spans="1:7" ht="28.5" x14ac:dyDescent="0.2">
      <c r="A136" s="91" t="s">
        <v>626</v>
      </c>
      <c r="B136" s="60" t="s">
        <v>859</v>
      </c>
      <c r="C136" s="92" t="s">
        <v>664</v>
      </c>
      <c r="D136" s="26"/>
      <c r="E136" s="93" t="s">
        <v>483</v>
      </c>
      <c r="F136" s="94" t="s">
        <v>827</v>
      </c>
      <c r="G136" s="95">
        <f>IF(D136="Ja",10,0)</f>
        <v>0</v>
      </c>
    </row>
    <row r="137" spans="1:7" ht="28.5" x14ac:dyDescent="0.2">
      <c r="A137" s="91" t="s">
        <v>627</v>
      </c>
      <c r="B137" s="69" t="s">
        <v>729</v>
      </c>
      <c r="C137" s="92" t="s">
        <v>663</v>
      </c>
      <c r="D137" s="41"/>
      <c r="E137" s="93" t="s">
        <v>1</v>
      </c>
      <c r="F137" s="94" t="s">
        <v>841</v>
      </c>
      <c r="G137" s="95" t="s">
        <v>837</v>
      </c>
    </row>
    <row r="138" spans="1:7" ht="16.5" x14ac:dyDescent="0.2">
      <c r="A138" s="91" t="s">
        <v>628</v>
      </c>
      <c r="B138" s="69" t="s">
        <v>195</v>
      </c>
      <c r="C138" s="92" t="s">
        <v>662</v>
      </c>
      <c r="D138" s="26"/>
      <c r="E138" s="93" t="s">
        <v>483</v>
      </c>
      <c r="F138" s="94" t="s">
        <v>821</v>
      </c>
      <c r="G138" s="95">
        <f t="shared" ref="G138" si="18">IF(D138="Ja",1,0)</f>
        <v>0</v>
      </c>
    </row>
    <row r="139" spans="1:7" ht="28.5" x14ac:dyDescent="0.2">
      <c r="A139" s="91" t="s">
        <v>629</v>
      </c>
      <c r="B139" s="69" t="s">
        <v>615</v>
      </c>
      <c r="C139" s="92" t="s">
        <v>662</v>
      </c>
      <c r="D139" s="38"/>
      <c r="E139" s="93" t="s">
        <v>37</v>
      </c>
      <c r="F139" s="94" t="s">
        <v>842</v>
      </c>
      <c r="G139" s="95">
        <f>IF(D139&gt;=180,1,0)</f>
        <v>0</v>
      </c>
    </row>
    <row r="140" spans="1:7" ht="28.5" x14ac:dyDescent="0.2">
      <c r="A140" s="91" t="s">
        <v>630</v>
      </c>
      <c r="B140" s="69" t="s">
        <v>616</v>
      </c>
      <c r="C140" s="92" t="s">
        <v>662</v>
      </c>
      <c r="D140" s="38"/>
      <c r="E140" s="93" t="s">
        <v>37</v>
      </c>
      <c r="F140" s="94" t="s">
        <v>843</v>
      </c>
      <c r="G140" s="95">
        <f>IF(AND(D140&gt;0,D140&lt;=35),1,0)</f>
        <v>0</v>
      </c>
    </row>
    <row r="141" spans="1:7" ht="28.5" x14ac:dyDescent="0.2">
      <c r="A141" s="91" t="s">
        <v>631</v>
      </c>
      <c r="B141" s="69" t="s">
        <v>735</v>
      </c>
      <c r="C141" s="92" t="s">
        <v>664</v>
      </c>
      <c r="D141" s="26"/>
      <c r="E141" s="93" t="s">
        <v>483</v>
      </c>
      <c r="F141" s="94" t="s">
        <v>827</v>
      </c>
      <c r="G141" s="95">
        <f>IF(D141="Ja",10,0)</f>
        <v>0</v>
      </c>
    </row>
    <row r="142" spans="1:7" ht="15" x14ac:dyDescent="0.2">
      <c r="A142" s="90" t="s">
        <v>632</v>
      </c>
      <c r="B142" s="208" t="s">
        <v>733</v>
      </c>
      <c r="C142" s="208"/>
      <c r="D142" s="208"/>
      <c r="E142" s="208"/>
      <c r="F142" s="208"/>
      <c r="G142" s="208" t="str">
        <f t="shared" ref="G142:G160" si="19">IF(D142="0","0",IF(AND(C142="W",E142="ja / nein",D142="ja"),IF(F142="Doppelte Punktzahl",4,2),IF(AND(E142&lt;&gt;"ja / nein",C142="w",D142&lt;&gt;0),"indivduelle Prüfung","")))</f>
        <v/>
      </c>
    </row>
    <row r="143" spans="1:7" ht="28.5" x14ac:dyDescent="0.2">
      <c r="A143" s="91" t="s">
        <v>917</v>
      </c>
      <c r="B143" s="69" t="s">
        <v>614</v>
      </c>
      <c r="C143" s="92" t="s">
        <v>662</v>
      </c>
      <c r="D143" s="26"/>
      <c r="E143" s="93" t="s">
        <v>483</v>
      </c>
      <c r="F143" s="94" t="s">
        <v>821</v>
      </c>
      <c r="G143" s="95">
        <f t="shared" ref="G143" si="20">IF(D143="Ja",1,0)</f>
        <v>0</v>
      </c>
    </row>
    <row r="144" spans="1:7" ht="16.5" x14ac:dyDescent="0.2">
      <c r="A144" s="91" t="s">
        <v>920</v>
      </c>
      <c r="B144" s="69" t="s">
        <v>194</v>
      </c>
      <c r="C144" s="92" t="s">
        <v>663</v>
      </c>
      <c r="D144" s="26"/>
      <c r="E144" s="93" t="s">
        <v>483</v>
      </c>
      <c r="F144" s="94" t="s">
        <v>828</v>
      </c>
      <c r="G144" s="95">
        <f>IF(D144="Ja",5,0)</f>
        <v>0</v>
      </c>
    </row>
    <row r="145" spans="1:7" ht="28.5" x14ac:dyDescent="0.2">
      <c r="A145" s="91" t="s">
        <v>918</v>
      </c>
      <c r="B145" s="60" t="s">
        <v>859</v>
      </c>
      <c r="C145" s="92" t="s">
        <v>664</v>
      </c>
      <c r="D145" s="26"/>
      <c r="E145" s="93" t="s">
        <v>483</v>
      </c>
      <c r="F145" s="94" t="s">
        <v>827</v>
      </c>
      <c r="G145" s="95">
        <f>IF(D145="Ja",10,0)</f>
        <v>0</v>
      </c>
    </row>
    <row r="146" spans="1:7" ht="28.5" x14ac:dyDescent="0.2">
      <c r="A146" s="91" t="s">
        <v>921</v>
      </c>
      <c r="B146" s="60" t="s">
        <v>730</v>
      </c>
      <c r="C146" s="92" t="s">
        <v>663</v>
      </c>
      <c r="D146" s="41"/>
      <c r="E146" s="93" t="s">
        <v>1</v>
      </c>
      <c r="F146" s="94" t="s">
        <v>841</v>
      </c>
      <c r="G146" s="95" t="s">
        <v>837</v>
      </c>
    </row>
    <row r="147" spans="1:7" ht="16.5" x14ac:dyDescent="0.2">
      <c r="A147" s="91" t="s">
        <v>919</v>
      </c>
      <c r="B147" s="69" t="s">
        <v>195</v>
      </c>
      <c r="C147" s="92" t="s">
        <v>662</v>
      </c>
      <c r="D147" s="26"/>
      <c r="E147" s="93" t="s">
        <v>483</v>
      </c>
      <c r="F147" s="94" t="s">
        <v>821</v>
      </c>
      <c r="G147" s="95">
        <f t="shared" ref="G147" si="21">IF(D147="Ja",1,0)</f>
        <v>0</v>
      </c>
    </row>
    <row r="148" spans="1:7" ht="28.5" x14ac:dyDescent="0.2">
      <c r="A148" s="91" t="s">
        <v>922</v>
      </c>
      <c r="B148" s="69" t="s">
        <v>615</v>
      </c>
      <c r="C148" s="92" t="s">
        <v>662</v>
      </c>
      <c r="D148" s="38"/>
      <c r="E148" s="93" t="s">
        <v>37</v>
      </c>
      <c r="F148" s="94" t="s">
        <v>842</v>
      </c>
      <c r="G148" s="95">
        <f>IF(D148&gt;=180,1,0)</f>
        <v>0</v>
      </c>
    </row>
    <row r="149" spans="1:7" ht="28.5" x14ac:dyDescent="0.2">
      <c r="A149" s="91" t="s">
        <v>923</v>
      </c>
      <c r="B149" s="69" t="s">
        <v>616</v>
      </c>
      <c r="C149" s="92" t="s">
        <v>662</v>
      </c>
      <c r="D149" s="38"/>
      <c r="E149" s="93" t="s">
        <v>37</v>
      </c>
      <c r="F149" s="94" t="s">
        <v>825</v>
      </c>
      <c r="G149" s="95">
        <f>IF(AND(D149&gt;0,D149&lt;=30),1,0)</f>
        <v>0</v>
      </c>
    </row>
    <row r="150" spans="1:7" ht="15" x14ac:dyDescent="0.2">
      <c r="A150" s="90" t="s">
        <v>705</v>
      </c>
      <c r="B150" s="208" t="s">
        <v>731</v>
      </c>
      <c r="C150" s="208"/>
      <c r="D150" s="208"/>
      <c r="E150" s="208"/>
      <c r="F150" s="208"/>
      <c r="G150" s="208" t="str">
        <f t="shared" si="19"/>
        <v/>
      </c>
    </row>
    <row r="151" spans="1:7" x14ac:dyDescent="0.2">
      <c r="A151" s="91" t="s">
        <v>924</v>
      </c>
      <c r="B151" s="69" t="s">
        <v>310</v>
      </c>
      <c r="C151" s="92" t="s">
        <v>0</v>
      </c>
      <c r="D151" s="38"/>
      <c r="E151" s="93" t="s">
        <v>470</v>
      </c>
      <c r="F151" s="99" t="s">
        <v>665</v>
      </c>
      <c r="G151" s="99" t="s">
        <v>665</v>
      </c>
    </row>
    <row r="152" spans="1:7" x14ac:dyDescent="0.2">
      <c r="A152" s="91" t="s">
        <v>926</v>
      </c>
      <c r="B152" s="69" t="s">
        <v>309</v>
      </c>
      <c r="C152" s="92" t="s">
        <v>0</v>
      </c>
      <c r="D152" s="38"/>
      <c r="E152" s="93" t="s">
        <v>470</v>
      </c>
      <c r="F152" s="99" t="s">
        <v>665</v>
      </c>
      <c r="G152" s="99" t="s">
        <v>665</v>
      </c>
    </row>
    <row r="153" spans="1:7" ht="28.5" x14ac:dyDescent="0.2">
      <c r="A153" s="91" t="s">
        <v>927</v>
      </c>
      <c r="B153" s="69" t="s">
        <v>614</v>
      </c>
      <c r="C153" s="92" t="s">
        <v>662</v>
      </c>
      <c r="D153" s="26"/>
      <c r="E153" s="93" t="s">
        <v>483</v>
      </c>
      <c r="F153" s="94" t="s">
        <v>821</v>
      </c>
      <c r="G153" s="95">
        <f t="shared" ref="G153" si="22">IF(D153="Ja",1,0)</f>
        <v>0</v>
      </c>
    </row>
    <row r="154" spans="1:7" ht="16.5" x14ac:dyDescent="0.2">
      <c r="A154" s="91" t="s">
        <v>928</v>
      </c>
      <c r="B154" s="69" t="s">
        <v>194</v>
      </c>
      <c r="C154" s="92" t="s">
        <v>663</v>
      </c>
      <c r="D154" s="26"/>
      <c r="E154" s="93" t="s">
        <v>483</v>
      </c>
      <c r="F154" s="94" t="s">
        <v>828</v>
      </c>
      <c r="G154" s="95">
        <f>IF(D154="Ja",5,0)</f>
        <v>0</v>
      </c>
    </row>
    <row r="155" spans="1:7" ht="28.5" x14ac:dyDescent="0.2">
      <c r="A155" s="91" t="s">
        <v>925</v>
      </c>
      <c r="B155" s="60" t="s">
        <v>859</v>
      </c>
      <c r="C155" s="92" t="s">
        <v>664</v>
      </c>
      <c r="D155" s="26"/>
      <c r="E155" s="93" t="s">
        <v>483</v>
      </c>
      <c r="F155" s="94" t="s">
        <v>827</v>
      </c>
      <c r="G155" s="95">
        <f>IF(D155="Ja",10,0)</f>
        <v>0</v>
      </c>
    </row>
    <row r="156" spans="1:7" ht="28.5" x14ac:dyDescent="0.2">
      <c r="A156" s="91" t="s">
        <v>929</v>
      </c>
      <c r="B156" s="69" t="s">
        <v>729</v>
      </c>
      <c r="C156" s="92" t="s">
        <v>663</v>
      </c>
      <c r="D156" s="41"/>
      <c r="E156" s="93" t="s">
        <v>1</v>
      </c>
      <c r="F156" s="94" t="s">
        <v>841</v>
      </c>
      <c r="G156" s="95" t="s">
        <v>837</v>
      </c>
    </row>
    <row r="157" spans="1:7" ht="16.5" x14ac:dyDescent="0.2">
      <c r="A157" s="91" t="s">
        <v>930</v>
      </c>
      <c r="B157" s="69" t="s">
        <v>195</v>
      </c>
      <c r="C157" s="92" t="s">
        <v>662</v>
      </c>
      <c r="D157" s="26"/>
      <c r="E157" s="93" t="s">
        <v>483</v>
      </c>
      <c r="F157" s="94" t="s">
        <v>821</v>
      </c>
      <c r="G157" s="95">
        <f t="shared" ref="G157" si="23">IF(D157="Ja",1,0)</f>
        <v>0</v>
      </c>
    </row>
    <row r="158" spans="1:7" ht="28.5" x14ac:dyDescent="0.2">
      <c r="A158" s="91" t="s">
        <v>1136</v>
      </c>
      <c r="B158" s="69" t="s">
        <v>615</v>
      </c>
      <c r="C158" s="92" t="s">
        <v>662</v>
      </c>
      <c r="D158" s="38"/>
      <c r="E158" s="93" t="s">
        <v>37</v>
      </c>
      <c r="F158" s="94" t="s">
        <v>842</v>
      </c>
      <c r="G158" s="95">
        <f>IF(D158&gt;=180,1,0)</f>
        <v>0</v>
      </c>
    </row>
    <row r="159" spans="1:7" ht="28.5" x14ac:dyDescent="0.2">
      <c r="A159" s="91" t="s">
        <v>1137</v>
      </c>
      <c r="B159" s="69" t="s">
        <v>616</v>
      </c>
      <c r="C159" s="92" t="s">
        <v>662</v>
      </c>
      <c r="D159" s="38"/>
      <c r="E159" s="93" t="s">
        <v>37</v>
      </c>
      <c r="F159" s="94" t="s">
        <v>825</v>
      </c>
      <c r="G159" s="95">
        <f>IF(AND(D159&gt;0,D159&lt;=30),1,0)</f>
        <v>0</v>
      </c>
    </row>
    <row r="160" spans="1:7" ht="15" x14ac:dyDescent="0.2">
      <c r="A160" s="90" t="s">
        <v>706</v>
      </c>
      <c r="B160" s="208" t="s">
        <v>72</v>
      </c>
      <c r="C160" s="208"/>
      <c r="D160" s="208"/>
      <c r="E160" s="208"/>
      <c r="F160" s="208"/>
      <c r="G160" s="208" t="str">
        <f t="shared" si="19"/>
        <v/>
      </c>
    </row>
    <row r="161" spans="1:7" ht="28.5" x14ac:dyDescent="0.2">
      <c r="A161" s="91" t="s">
        <v>931</v>
      </c>
      <c r="B161" s="60" t="s">
        <v>196</v>
      </c>
      <c r="C161" s="92" t="s">
        <v>662</v>
      </c>
      <c r="D161" s="41"/>
      <c r="E161" s="93" t="s">
        <v>1</v>
      </c>
      <c r="F161" s="94" t="s">
        <v>844</v>
      </c>
      <c r="G161" s="95" t="s">
        <v>837</v>
      </c>
    </row>
    <row r="162" spans="1:7" ht="28.5" x14ac:dyDescent="0.2">
      <c r="A162" s="91" t="s">
        <v>932</v>
      </c>
      <c r="B162" s="60" t="s">
        <v>197</v>
      </c>
      <c r="C162" s="92" t="s">
        <v>662</v>
      </c>
      <c r="D162" s="40"/>
      <c r="E162" s="93" t="s">
        <v>566</v>
      </c>
      <c r="F162" s="94" t="s">
        <v>845</v>
      </c>
      <c r="G162" s="95" t="s">
        <v>837</v>
      </c>
    </row>
    <row r="163" spans="1:7" ht="15" customHeight="1" x14ac:dyDescent="0.2">
      <c r="A163" s="90" t="s">
        <v>707</v>
      </c>
      <c r="B163" s="208" t="s">
        <v>689</v>
      </c>
      <c r="C163" s="208"/>
      <c r="D163" s="208"/>
      <c r="E163" s="208"/>
      <c r="F163" s="208"/>
      <c r="G163" s="208" t="str">
        <f t="shared" ref="G163:G199" si="24">IF(D163="0","0",IF(AND(C163="W",E163="ja / nein",D163="ja"),IF(F163="Doppelte Punktzahl",4,2),IF(AND(E163&lt;&gt;"ja / nein",C163="w",D163&lt;&gt;0),"indivduelle Prüfung","")))</f>
        <v/>
      </c>
    </row>
    <row r="164" spans="1:7" ht="28.5" x14ac:dyDescent="0.2">
      <c r="A164" s="91" t="s">
        <v>933</v>
      </c>
      <c r="B164" s="60" t="s">
        <v>637</v>
      </c>
      <c r="C164" s="92" t="s">
        <v>662</v>
      </c>
      <c r="D164" s="38"/>
      <c r="E164" s="93" t="s">
        <v>37</v>
      </c>
      <c r="F164" s="94" t="s">
        <v>845</v>
      </c>
      <c r="G164" s="95" t="s">
        <v>837</v>
      </c>
    </row>
    <row r="165" spans="1:7" ht="28.5" x14ac:dyDescent="0.2">
      <c r="A165" s="91" t="s">
        <v>934</v>
      </c>
      <c r="B165" s="60" t="s">
        <v>638</v>
      </c>
      <c r="C165" s="92" t="s">
        <v>662</v>
      </c>
      <c r="D165" s="38"/>
      <c r="E165" s="93" t="s">
        <v>37</v>
      </c>
      <c r="F165" s="94" t="s">
        <v>846</v>
      </c>
      <c r="G165" s="95" t="s">
        <v>837</v>
      </c>
    </row>
    <row r="166" spans="1:7" x14ac:dyDescent="0.2">
      <c r="A166" s="91" t="s">
        <v>1138</v>
      </c>
      <c r="B166" s="69" t="s">
        <v>142</v>
      </c>
      <c r="C166" s="92" t="s">
        <v>0</v>
      </c>
      <c r="D166" s="39"/>
      <c r="E166" s="93" t="s">
        <v>676</v>
      </c>
      <c r="F166" s="99" t="s">
        <v>665</v>
      </c>
      <c r="G166" s="99" t="s">
        <v>665</v>
      </c>
    </row>
    <row r="167" spans="1:7" x14ac:dyDescent="0.2">
      <c r="A167" s="91" t="s">
        <v>1139</v>
      </c>
      <c r="B167" s="69" t="s">
        <v>143</v>
      </c>
      <c r="C167" s="92" t="s">
        <v>0</v>
      </c>
      <c r="D167" s="39"/>
      <c r="E167" s="93" t="s">
        <v>677</v>
      </c>
      <c r="F167" s="99" t="s">
        <v>665</v>
      </c>
      <c r="G167" s="99" t="s">
        <v>665</v>
      </c>
    </row>
    <row r="168" spans="1:7" x14ac:dyDescent="0.2">
      <c r="A168" s="91" t="s">
        <v>1140</v>
      </c>
      <c r="B168" s="60" t="s">
        <v>144</v>
      </c>
      <c r="C168" s="92" t="s">
        <v>0</v>
      </c>
      <c r="D168" s="26"/>
      <c r="E168" s="93" t="s">
        <v>483</v>
      </c>
      <c r="F168" s="99" t="s">
        <v>665</v>
      </c>
      <c r="G168" s="99" t="s">
        <v>665</v>
      </c>
    </row>
    <row r="169" spans="1:7" x14ac:dyDescent="0.2">
      <c r="A169" s="91" t="s">
        <v>1141</v>
      </c>
      <c r="B169" s="69" t="s">
        <v>145</v>
      </c>
      <c r="C169" s="92" t="s">
        <v>0</v>
      </c>
      <c r="D169" s="26"/>
      <c r="E169" s="93" t="s">
        <v>483</v>
      </c>
      <c r="F169" s="99" t="s">
        <v>665</v>
      </c>
      <c r="G169" s="99" t="s">
        <v>665</v>
      </c>
    </row>
    <row r="170" spans="1:7" ht="15" x14ac:dyDescent="0.2">
      <c r="A170" s="90" t="s">
        <v>708</v>
      </c>
      <c r="B170" s="208" t="s">
        <v>690</v>
      </c>
      <c r="C170" s="208"/>
      <c r="D170" s="208"/>
      <c r="E170" s="208"/>
      <c r="F170" s="208"/>
      <c r="G170" s="208" t="str">
        <f t="shared" si="24"/>
        <v/>
      </c>
    </row>
    <row r="171" spans="1:7" ht="28.5" x14ac:dyDescent="0.2">
      <c r="A171" s="91" t="s">
        <v>936</v>
      </c>
      <c r="B171" s="60" t="s">
        <v>860</v>
      </c>
      <c r="C171" s="92" t="s">
        <v>0</v>
      </c>
      <c r="D171" s="26"/>
      <c r="E171" s="93" t="s">
        <v>483</v>
      </c>
      <c r="F171" s="99" t="s">
        <v>665</v>
      </c>
      <c r="G171" s="99" t="s">
        <v>665</v>
      </c>
    </row>
    <row r="172" spans="1:7" ht="16.5" x14ac:dyDescent="0.2">
      <c r="A172" s="91" t="s">
        <v>935</v>
      </c>
      <c r="B172" s="60" t="s">
        <v>986</v>
      </c>
      <c r="C172" s="92" t="s">
        <v>663</v>
      </c>
      <c r="D172" s="26"/>
      <c r="E172" s="93" t="s">
        <v>483</v>
      </c>
      <c r="F172" s="94" t="s">
        <v>828</v>
      </c>
      <c r="G172" s="95">
        <f>IF(D172="Ja",5,0)</f>
        <v>0</v>
      </c>
    </row>
    <row r="173" spans="1:7" x14ac:dyDescent="0.2">
      <c r="A173" s="91" t="s">
        <v>937</v>
      </c>
      <c r="B173" s="60" t="s">
        <v>633</v>
      </c>
      <c r="C173" s="92" t="s">
        <v>0</v>
      </c>
      <c r="D173" s="38"/>
      <c r="E173" s="93" t="s">
        <v>37</v>
      </c>
      <c r="F173" s="99" t="s">
        <v>665</v>
      </c>
      <c r="G173" s="99" t="s">
        <v>665</v>
      </c>
    </row>
    <row r="174" spans="1:7" x14ac:dyDescent="0.2">
      <c r="A174" s="91" t="s">
        <v>938</v>
      </c>
      <c r="B174" s="60" t="s">
        <v>634</v>
      </c>
      <c r="C174" s="92" t="s">
        <v>0</v>
      </c>
      <c r="D174" s="38"/>
      <c r="E174" s="93" t="s">
        <v>37</v>
      </c>
      <c r="F174" s="99" t="s">
        <v>665</v>
      </c>
      <c r="G174" s="99" t="s">
        <v>665</v>
      </c>
    </row>
    <row r="175" spans="1:7" x14ac:dyDescent="0.2">
      <c r="A175" s="91" t="s">
        <v>939</v>
      </c>
      <c r="B175" s="60" t="s">
        <v>635</v>
      </c>
      <c r="C175" s="92" t="s">
        <v>0</v>
      </c>
      <c r="D175" s="38"/>
      <c r="E175" s="93" t="s">
        <v>37</v>
      </c>
      <c r="F175" s="99" t="s">
        <v>665</v>
      </c>
      <c r="G175" s="99" t="s">
        <v>665</v>
      </c>
    </row>
    <row r="176" spans="1:7" ht="16.5" x14ac:dyDescent="0.2">
      <c r="A176" s="91" t="s">
        <v>940</v>
      </c>
      <c r="B176" s="60" t="s">
        <v>636</v>
      </c>
      <c r="C176" s="92" t="s">
        <v>662</v>
      </c>
      <c r="D176" s="26"/>
      <c r="E176" s="93" t="s">
        <v>483</v>
      </c>
      <c r="F176" s="94" t="s">
        <v>821</v>
      </c>
      <c r="G176" s="95">
        <f t="shared" ref="G176:G177" si="25">IF(D176="Ja",1,0)</f>
        <v>0</v>
      </c>
    </row>
    <row r="177" spans="1:7" ht="16.5" x14ac:dyDescent="0.2">
      <c r="A177" s="91" t="s">
        <v>1142</v>
      </c>
      <c r="B177" s="60" t="s">
        <v>141</v>
      </c>
      <c r="C177" s="92" t="s">
        <v>662</v>
      </c>
      <c r="D177" s="26"/>
      <c r="E177" s="93" t="s">
        <v>483</v>
      </c>
      <c r="F177" s="94" t="s">
        <v>821</v>
      </c>
      <c r="G177" s="95">
        <f t="shared" si="25"/>
        <v>0</v>
      </c>
    </row>
    <row r="178" spans="1:7" x14ac:dyDescent="0.2">
      <c r="A178" s="91" t="s">
        <v>1143</v>
      </c>
      <c r="B178" s="60" t="s">
        <v>637</v>
      </c>
      <c r="C178" s="92" t="s">
        <v>0</v>
      </c>
      <c r="D178" s="38"/>
      <c r="E178" s="93" t="s">
        <v>37</v>
      </c>
      <c r="F178" s="99" t="s">
        <v>665</v>
      </c>
      <c r="G178" s="99" t="s">
        <v>665</v>
      </c>
    </row>
    <row r="179" spans="1:7" x14ac:dyDescent="0.2">
      <c r="A179" s="91" t="s">
        <v>1144</v>
      </c>
      <c r="B179" s="60" t="s">
        <v>638</v>
      </c>
      <c r="C179" s="92" t="s">
        <v>0</v>
      </c>
      <c r="D179" s="38"/>
      <c r="E179" s="93" t="s">
        <v>37</v>
      </c>
      <c r="F179" s="99" t="s">
        <v>665</v>
      </c>
      <c r="G179" s="99" t="s">
        <v>665</v>
      </c>
    </row>
    <row r="180" spans="1:7" x14ac:dyDescent="0.2">
      <c r="A180" s="91" t="s">
        <v>1145</v>
      </c>
      <c r="B180" s="60" t="s">
        <v>142</v>
      </c>
      <c r="C180" s="92" t="s">
        <v>0</v>
      </c>
      <c r="D180" s="41"/>
      <c r="E180" s="93" t="s">
        <v>1</v>
      </c>
      <c r="F180" s="99" t="s">
        <v>665</v>
      </c>
      <c r="G180" s="99" t="s">
        <v>665</v>
      </c>
    </row>
    <row r="181" spans="1:7" x14ac:dyDescent="0.2">
      <c r="A181" s="91" t="s">
        <v>1146</v>
      </c>
      <c r="B181" s="60" t="s">
        <v>143</v>
      </c>
      <c r="C181" s="92" t="s">
        <v>0</v>
      </c>
      <c r="D181" s="39"/>
      <c r="E181" s="93" t="s">
        <v>677</v>
      </c>
      <c r="F181" s="99" t="s">
        <v>665</v>
      </c>
      <c r="G181" s="99" t="s">
        <v>665</v>
      </c>
    </row>
    <row r="182" spans="1:7" x14ac:dyDescent="0.2">
      <c r="A182" s="91" t="s">
        <v>1147</v>
      </c>
      <c r="B182" s="60" t="s">
        <v>144</v>
      </c>
      <c r="C182" s="92" t="s">
        <v>0</v>
      </c>
      <c r="D182" s="26"/>
      <c r="E182" s="93" t="s">
        <v>483</v>
      </c>
      <c r="F182" s="99" t="s">
        <v>665</v>
      </c>
      <c r="G182" s="99" t="s">
        <v>665</v>
      </c>
    </row>
    <row r="183" spans="1:7" x14ac:dyDescent="0.2">
      <c r="A183" s="91" t="s">
        <v>1148</v>
      </c>
      <c r="B183" s="60" t="s">
        <v>145</v>
      </c>
      <c r="C183" s="92" t="s">
        <v>0</v>
      </c>
      <c r="D183" s="26"/>
      <c r="E183" s="93" t="s">
        <v>483</v>
      </c>
      <c r="F183" s="99" t="s">
        <v>665</v>
      </c>
      <c r="G183" s="99" t="s">
        <v>665</v>
      </c>
    </row>
    <row r="184" spans="1:7" ht="16.5" x14ac:dyDescent="0.2">
      <c r="A184" s="91" t="s">
        <v>1149</v>
      </c>
      <c r="B184" s="60" t="s">
        <v>198</v>
      </c>
      <c r="C184" s="92" t="s">
        <v>663</v>
      </c>
      <c r="D184" s="26"/>
      <c r="E184" s="93" t="s">
        <v>483</v>
      </c>
      <c r="F184" s="94" t="s">
        <v>828</v>
      </c>
      <c r="G184" s="95">
        <f>IF(D184="Ja",5,0)</f>
        <v>0</v>
      </c>
    </row>
    <row r="185" spans="1:7" ht="16.5" x14ac:dyDescent="0.2">
      <c r="A185" s="91" t="s">
        <v>1150</v>
      </c>
      <c r="B185" s="60" t="s">
        <v>199</v>
      </c>
      <c r="C185" s="92" t="s">
        <v>663</v>
      </c>
      <c r="D185" s="26"/>
      <c r="E185" s="93" t="s">
        <v>483</v>
      </c>
      <c r="F185" s="94" t="s">
        <v>828</v>
      </c>
      <c r="G185" s="95">
        <f>IF(D185="Ja",5,0)</f>
        <v>0</v>
      </c>
    </row>
    <row r="186" spans="1:7" ht="16.5" x14ac:dyDescent="0.2">
      <c r="A186" s="91" t="s">
        <v>1151</v>
      </c>
      <c r="B186" s="60" t="s">
        <v>639</v>
      </c>
      <c r="C186" s="92" t="s">
        <v>664</v>
      </c>
      <c r="D186" s="38"/>
      <c r="E186" s="93" t="s">
        <v>37</v>
      </c>
      <c r="F186" s="94" t="s">
        <v>847</v>
      </c>
      <c r="G186" s="95">
        <f>IF(D186&gt;=120,10,0)</f>
        <v>0</v>
      </c>
    </row>
    <row r="187" spans="1:7" ht="16.5" x14ac:dyDescent="0.2">
      <c r="A187" s="91" t="s">
        <v>1152</v>
      </c>
      <c r="B187" s="60" t="s">
        <v>736</v>
      </c>
      <c r="C187" s="92" t="s">
        <v>663</v>
      </c>
      <c r="D187" s="26"/>
      <c r="E187" s="93" t="s">
        <v>483</v>
      </c>
      <c r="F187" s="94" t="s">
        <v>828</v>
      </c>
      <c r="G187" s="95">
        <f>IF(D187="Ja",5,0)</f>
        <v>0</v>
      </c>
    </row>
    <row r="188" spans="1:7" ht="28.5" x14ac:dyDescent="0.2">
      <c r="A188" s="91" t="s">
        <v>1153</v>
      </c>
      <c r="B188" s="60" t="s">
        <v>756</v>
      </c>
      <c r="C188" s="92" t="s">
        <v>662</v>
      </c>
      <c r="D188" s="26"/>
      <c r="E188" s="93" t="s">
        <v>483</v>
      </c>
      <c r="F188" s="94" t="s">
        <v>821</v>
      </c>
      <c r="G188" s="95">
        <f t="shared" ref="G188" si="26">IF(D188="Ja",1,0)</f>
        <v>0</v>
      </c>
    </row>
    <row r="189" spans="1:7" ht="16.5" x14ac:dyDescent="0.2">
      <c r="A189" s="91" t="s">
        <v>1154</v>
      </c>
      <c r="B189" s="60" t="s">
        <v>146</v>
      </c>
      <c r="C189" s="92" t="s">
        <v>663</v>
      </c>
      <c r="D189" s="40"/>
      <c r="E189" s="93" t="s">
        <v>641</v>
      </c>
      <c r="F189" s="94" t="s">
        <v>848</v>
      </c>
      <c r="G189" s="95">
        <f>IF(D189&gt;3,5,0)</f>
        <v>0</v>
      </c>
    </row>
    <row r="190" spans="1:7" ht="16.5" x14ac:dyDescent="0.2">
      <c r="A190" s="91" t="s">
        <v>1155</v>
      </c>
      <c r="B190" s="60" t="s">
        <v>147</v>
      </c>
      <c r="C190" s="92" t="s">
        <v>662</v>
      </c>
      <c r="D190" s="41"/>
      <c r="E190" s="93" t="s">
        <v>1</v>
      </c>
      <c r="F190" s="94" t="s">
        <v>849</v>
      </c>
      <c r="G190" s="95">
        <f>IF(D190&gt;850,1,0)</f>
        <v>0</v>
      </c>
    </row>
    <row r="191" spans="1:7" ht="16.5" x14ac:dyDescent="0.2">
      <c r="A191" s="91" t="s">
        <v>1156</v>
      </c>
      <c r="B191" s="60" t="s">
        <v>737</v>
      </c>
      <c r="C191" s="92" t="s">
        <v>664</v>
      </c>
      <c r="D191" s="26"/>
      <c r="E191" s="93" t="s">
        <v>483</v>
      </c>
      <c r="F191" s="94" t="s">
        <v>1056</v>
      </c>
      <c r="G191" s="95">
        <v>10</v>
      </c>
    </row>
    <row r="192" spans="1:7" ht="16.5" x14ac:dyDescent="0.2">
      <c r="A192" s="91" t="s">
        <v>1157</v>
      </c>
      <c r="B192" s="60" t="s">
        <v>148</v>
      </c>
      <c r="C192" s="92" t="s">
        <v>662</v>
      </c>
      <c r="D192" s="26"/>
      <c r="E192" s="93" t="s">
        <v>483</v>
      </c>
      <c r="F192" s="94" t="s">
        <v>821</v>
      </c>
      <c r="G192" s="95">
        <f t="shared" ref="G192:G197" si="27">IF(D192="Ja",1,0)</f>
        <v>0</v>
      </c>
    </row>
    <row r="193" spans="1:7" ht="16.5" x14ac:dyDescent="0.2">
      <c r="A193" s="91" t="s">
        <v>1158</v>
      </c>
      <c r="B193" s="60" t="s">
        <v>738</v>
      </c>
      <c r="C193" s="92" t="s">
        <v>662</v>
      </c>
      <c r="D193" s="26"/>
      <c r="E193" s="93" t="s">
        <v>483</v>
      </c>
      <c r="F193" s="94" t="s">
        <v>821</v>
      </c>
      <c r="G193" s="95">
        <f t="shared" si="27"/>
        <v>0</v>
      </c>
    </row>
    <row r="194" spans="1:7" ht="42.75" x14ac:dyDescent="0.2">
      <c r="A194" s="91" t="s">
        <v>1159</v>
      </c>
      <c r="B194" s="60" t="s">
        <v>710</v>
      </c>
      <c r="C194" s="92" t="s">
        <v>662</v>
      </c>
      <c r="D194" s="26"/>
      <c r="E194" s="93" t="s">
        <v>483</v>
      </c>
      <c r="F194" s="94" t="s">
        <v>821</v>
      </c>
      <c r="G194" s="95">
        <f t="shared" si="27"/>
        <v>0</v>
      </c>
    </row>
    <row r="195" spans="1:7" ht="16.5" x14ac:dyDescent="0.2">
      <c r="A195" s="91" t="s">
        <v>1160</v>
      </c>
      <c r="B195" s="60" t="s">
        <v>722</v>
      </c>
      <c r="C195" s="92" t="s">
        <v>662</v>
      </c>
      <c r="D195" s="26"/>
      <c r="E195" s="93" t="s">
        <v>483</v>
      </c>
      <c r="F195" s="94" t="s">
        <v>821</v>
      </c>
      <c r="G195" s="95">
        <f t="shared" si="27"/>
        <v>0</v>
      </c>
    </row>
    <row r="196" spans="1:7" ht="16.5" x14ac:dyDescent="0.2">
      <c r="A196" s="91" t="s">
        <v>1161</v>
      </c>
      <c r="B196" s="102" t="s">
        <v>640</v>
      </c>
      <c r="C196" s="92" t="s">
        <v>662</v>
      </c>
      <c r="D196" s="26"/>
      <c r="E196" s="93" t="s">
        <v>483</v>
      </c>
      <c r="F196" s="94" t="s">
        <v>821</v>
      </c>
      <c r="G196" s="95">
        <f t="shared" si="27"/>
        <v>0</v>
      </c>
    </row>
    <row r="197" spans="1:7" ht="28.5" x14ac:dyDescent="0.2">
      <c r="A197" s="91" t="s">
        <v>1162</v>
      </c>
      <c r="B197" s="60" t="s">
        <v>711</v>
      </c>
      <c r="C197" s="92" t="s">
        <v>662</v>
      </c>
      <c r="D197" s="26"/>
      <c r="E197" s="93" t="s">
        <v>483</v>
      </c>
      <c r="F197" s="94" t="s">
        <v>821</v>
      </c>
      <c r="G197" s="95">
        <f t="shared" si="27"/>
        <v>0</v>
      </c>
    </row>
    <row r="198" spans="1:7" ht="16.5" x14ac:dyDescent="0.2">
      <c r="A198" s="91" t="s">
        <v>1163</v>
      </c>
      <c r="B198" s="102" t="s">
        <v>170</v>
      </c>
      <c r="C198" s="92" t="s">
        <v>662</v>
      </c>
      <c r="D198" s="40"/>
      <c r="E198" s="93" t="s">
        <v>642</v>
      </c>
      <c r="F198" s="94" t="s">
        <v>850</v>
      </c>
      <c r="G198" s="95">
        <f>IF(AND(D198&gt;0,D198&lt;=15),1,0)</f>
        <v>0</v>
      </c>
    </row>
    <row r="199" spans="1:7" ht="18.75" customHeight="1" x14ac:dyDescent="0.2">
      <c r="A199" s="90" t="s">
        <v>709</v>
      </c>
      <c r="B199" s="208" t="s">
        <v>691</v>
      </c>
      <c r="C199" s="208"/>
      <c r="D199" s="208"/>
      <c r="E199" s="208"/>
      <c r="F199" s="208"/>
      <c r="G199" s="208" t="str">
        <f t="shared" si="24"/>
        <v/>
      </c>
    </row>
    <row r="200" spans="1:7" ht="28.5" x14ac:dyDescent="0.2">
      <c r="A200" s="91" t="s">
        <v>941</v>
      </c>
      <c r="B200" s="60" t="s">
        <v>860</v>
      </c>
      <c r="C200" s="92" t="s">
        <v>0</v>
      </c>
      <c r="D200" s="26"/>
      <c r="E200" s="93" t="s">
        <v>483</v>
      </c>
      <c r="F200" s="99" t="s">
        <v>665</v>
      </c>
      <c r="G200" s="99" t="s">
        <v>665</v>
      </c>
    </row>
    <row r="201" spans="1:7" ht="16.5" x14ac:dyDescent="0.2">
      <c r="A201" s="91" t="s">
        <v>945</v>
      </c>
      <c r="B201" s="60" t="s">
        <v>986</v>
      </c>
      <c r="C201" s="92" t="s">
        <v>663</v>
      </c>
      <c r="D201" s="26"/>
      <c r="E201" s="93" t="s">
        <v>483</v>
      </c>
      <c r="F201" s="94" t="s">
        <v>828</v>
      </c>
      <c r="G201" s="95">
        <f>IF(D201="Ja",5,0)</f>
        <v>0</v>
      </c>
    </row>
    <row r="202" spans="1:7" x14ac:dyDescent="0.2">
      <c r="A202" s="91" t="s">
        <v>946</v>
      </c>
      <c r="B202" s="60" t="s">
        <v>633</v>
      </c>
      <c r="C202" s="92" t="s">
        <v>0</v>
      </c>
      <c r="D202" s="38"/>
      <c r="E202" s="93" t="s">
        <v>37</v>
      </c>
      <c r="F202" s="99" t="s">
        <v>665</v>
      </c>
      <c r="G202" s="99" t="s">
        <v>665</v>
      </c>
    </row>
    <row r="203" spans="1:7" x14ac:dyDescent="0.2">
      <c r="A203" s="91" t="s">
        <v>947</v>
      </c>
      <c r="B203" s="60" t="s">
        <v>634</v>
      </c>
      <c r="C203" s="92" t="s">
        <v>0</v>
      </c>
      <c r="D203" s="38"/>
      <c r="E203" s="93" t="s">
        <v>37</v>
      </c>
      <c r="F203" s="99" t="s">
        <v>665</v>
      </c>
      <c r="G203" s="99" t="s">
        <v>665</v>
      </c>
    </row>
    <row r="204" spans="1:7" x14ac:dyDescent="0.2">
      <c r="A204" s="91" t="s">
        <v>948</v>
      </c>
      <c r="B204" s="60" t="s">
        <v>635</v>
      </c>
      <c r="C204" s="92" t="s">
        <v>0</v>
      </c>
      <c r="D204" s="38"/>
      <c r="E204" s="93" t="s">
        <v>37</v>
      </c>
      <c r="F204" s="99" t="s">
        <v>665</v>
      </c>
      <c r="G204" s="99" t="s">
        <v>665</v>
      </c>
    </row>
    <row r="205" spans="1:7" ht="16.5" x14ac:dyDescent="0.2">
      <c r="A205" s="91" t="s">
        <v>949</v>
      </c>
      <c r="B205" s="60" t="s">
        <v>636</v>
      </c>
      <c r="C205" s="92" t="s">
        <v>662</v>
      </c>
      <c r="D205" s="26"/>
      <c r="E205" s="93" t="s">
        <v>483</v>
      </c>
      <c r="F205" s="94" t="s">
        <v>821</v>
      </c>
      <c r="G205" s="95">
        <f t="shared" ref="G205:G206" si="28">IF(D205="Ja",1,0)</f>
        <v>0</v>
      </c>
    </row>
    <row r="206" spans="1:7" ht="16.5" x14ac:dyDescent="0.2">
      <c r="A206" s="91" t="s">
        <v>950</v>
      </c>
      <c r="B206" s="60" t="s">
        <v>141</v>
      </c>
      <c r="C206" s="92" t="s">
        <v>662</v>
      </c>
      <c r="D206" s="26"/>
      <c r="E206" s="93" t="s">
        <v>483</v>
      </c>
      <c r="F206" s="94" t="s">
        <v>821</v>
      </c>
      <c r="G206" s="95">
        <f t="shared" si="28"/>
        <v>0</v>
      </c>
    </row>
    <row r="207" spans="1:7" x14ac:dyDescent="0.2">
      <c r="A207" s="91" t="s">
        <v>951</v>
      </c>
      <c r="B207" s="60" t="s">
        <v>637</v>
      </c>
      <c r="C207" s="92" t="s">
        <v>0</v>
      </c>
      <c r="D207" s="38"/>
      <c r="E207" s="93" t="s">
        <v>37</v>
      </c>
      <c r="F207" s="99" t="s">
        <v>665</v>
      </c>
      <c r="G207" s="99" t="s">
        <v>665</v>
      </c>
    </row>
    <row r="208" spans="1:7" x14ac:dyDescent="0.2">
      <c r="A208" s="91" t="s">
        <v>952</v>
      </c>
      <c r="B208" s="60" t="s">
        <v>638</v>
      </c>
      <c r="C208" s="92" t="s">
        <v>0</v>
      </c>
      <c r="D208" s="38"/>
      <c r="E208" s="93" t="s">
        <v>37</v>
      </c>
      <c r="F208" s="99" t="s">
        <v>665</v>
      </c>
      <c r="G208" s="99" t="s">
        <v>665</v>
      </c>
    </row>
    <row r="209" spans="1:7" x14ac:dyDescent="0.2">
      <c r="A209" s="91" t="s">
        <v>953</v>
      </c>
      <c r="B209" s="60" t="s">
        <v>142</v>
      </c>
      <c r="C209" s="92" t="s">
        <v>0</v>
      </c>
      <c r="D209" s="41"/>
      <c r="E209" s="93" t="s">
        <v>1</v>
      </c>
      <c r="F209" s="99" t="s">
        <v>665</v>
      </c>
      <c r="G209" s="99" t="s">
        <v>665</v>
      </c>
    </row>
    <row r="210" spans="1:7" x14ac:dyDescent="0.2">
      <c r="A210" s="91" t="s">
        <v>954</v>
      </c>
      <c r="B210" s="60" t="s">
        <v>143</v>
      </c>
      <c r="C210" s="92" t="s">
        <v>0</v>
      </c>
      <c r="D210" s="39"/>
      <c r="E210" s="93" t="s">
        <v>677</v>
      </c>
      <c r="F210" s="99" t="s">
        <v>665</v>
      </c>
      <c r="G210" s="99" t="s">
        <v>665</v>
      </c>
    </row>
    <row r="211" spans="1:7" x14ac:dyDescent="0.2">
      <c r="A211" s="91" t="s">
        <v>955</v>
      </c>
      <c r="B211" s="60" t="s">
        <v>144</v>
      </c>
      <c r="C211" s="92" t="s">
        <v>0</v>
      </c>
      <c r="D211" s="26"/>
      <c r="E211" s="93" t="s">
        <v>483</v>
      </c>
      <c r="F211" s="99" t="s">
        <v>665</v>
      </c>
      <c r="G211" s="99" t="s">
        <v>665</v>
      </c>
    </row>
    <row r="212" spans="1:7" x14ac:dyDescent="0.2">
      <c r="A212" s="91" t="s">
        <v>943</v>
      </c>
      <c r="B212" s="60" t="s">
        <v>145</v>
      </c>
      <c r="C212" s="92" t="s">
        <v>0</v>
      </c>
      <c r="D212" s="26"/>
      <c r="E212" s="93" t="s">
        <v>483</v>
      </c>
      <c r="F212" s="99" t="s">
        <v>665</v>
      </c>
      <c r="G212" s="99" t="s">
        <v>665</v>
      </c>
    </row>
    <row r="213" spans="1:7" ht="16.5" x14ac:dyDescent="0.2">
      <c r="A213" s="91" t="s">
        <v>944</v>
      </c>
      <c r="B213" s="60" t="s">
        <v>198</v>
      </c>
      <c r="C213" s="92" t="s">
        <v>663</v>
      </c>
      <c r="D213" s="26"/>
      <c r="E213" s="93" t="s">
        <v>483</v>
      </c>
      <c r="F213" s="94" t="s">
        <v>828</v>
      </c>
      <c r="G213" s="95">
        <f>IF(D213="Ja",5,0)</f>
        <v>0</v>
      </c>
    </row>
    <row r="214" spans="1:7" ht="16.5" x14ac:dyDescent="0.2">
      <c r="A214" s="91" t="s">
        <v>956</v>
      </c>
      <c r="B214" s="60" t="s">
        <v>199</v>
      </c>
      <c r="C214" s="92" t="s">
        <v>663</v>
      </c>
      <c r="D214" s="26"/>
      <c r="E214" s="93" t="s">
        <v>483</v>
      </c>
      <c r="F214" s="94" t="s">
        <v>828</v>
      </c>
      <c r="G214" s="95">
        <f>IF(D214="Ja",5,0)</f>
        <v>0</v>
      </c>
    </row>
    <row r="215" spans="1:7" ht="16.5" x14ac:dyDescent="0.2">
      <c r="A215" s="91" t="s">
        <v>942</v>
      </c>
      <c r="B215" s="60" t="s">
        <v>639</v>
      </c>
      <c r="C215" s="92" t="s">
        <v>664</v>
      </c>
      <c r="D215" s="38"/>
      <c r="E215" s="93" t="s">
        <v>37</v>
      </c>
      <c r="F215" s="94" t="s">
        <v>847</v>
      </c>
      <c r="G215" s="95">
        <f>IF(D215&gt;=120,10,0)</f>
        <v>0</v>
      </c>
    </row>
    <row r="216" spans="1:7" ht="16.5" x14ac:dyDescent="0.2">
      <c r="A216" s="91" t="s">
        <v>957</v>
      </c>
      <c r="B216" s="60" t="s">
        <v>736</v>
      </c>
      <c r="C216" s="92" t="s">
        <v>663</v>
      </c>
      <c r="D216" s="26"/>
      <c r="E216" s="93" t="s">
        <v>483</v>
      </c>
      <c r="F216" s="94" t="s">
        <v>828</v>
      </c>
      <c r="G216" s="95">
        <f>IF(D216="Ja",5,0)</f>
        <v>0</v>
      </c>
    </row>
    <row r="217" spans="1:7" ht="28.5" x14ac:dyDescent="0.2">
      <c r="A217" s="91" t="s">
        <v>958</v>
      </c>
      <c r="B217" s="60" t="s">
        <v>756</v>
      </c>
      <c r="C217" s="92" t="s">
        <v>662</v>
      </c>
      <c r="D217" s="26"/>
      <c r="E217" s="93" t="s">
        <v>483</v>
      </c>
      <c r="F217" s="94" t="s">
        <v>821</v>
      </c>
      <c r="G217" s="95">
        <f t="shared" ref="G217" si="29">IF(D217="Ja",1,0)</f>
        <v>0</v>
      </c>
    </row>
    <row r="218" spans="1:7" ht="16.5" x14ac:dyDescent="0.2">
      <c r="A218" s="91" t="s">
        <v>959</v>
      </c>
      <c r="B218" s="60" t="s">
        <v>146</v>
      </c>
      <c r="C218" s="92" t="s">
        <v>662</v>
      </c>
      <c r="D218" s="40"/>
      <c r="E218" s="93" t="s">
        <v>641</v>
      </c>
      <c r="F218" s="94" t="s">
        <v>848</v>
      </c>
      <c r="G218" s="95">
        <f>IF(D218&gt;3,5,0)</f>
        <v>0</v>
      </c>
    </row>
    <row r="219" spans="1:7" ht="16.5" x14ac:dyDescent="0.2">
      <c r="A219" s="91" t="s">
        <v>960</v>
      </c>
      <c r="B219" s="60" t="s">
        <v>147</v>
      </c>
      <c r="C219" s="92" t="s">
        <v>662</v>
      </c>
      <c r="D219" s="41"/>
      <c r="E219" s="93" t="s">
        <v>1</v>
      </c>
      <c r="F219" s="94" t="s">
        <v>849</v>
      </c>
      <c r="G219" s="95">
        <f>IF(D219&gt;850,1,0)</f>
        <v>0</v>
      </c>
    </row>
    <row r="220" spans="1:7" ht="16.5" x14ac:dyDescent="0.2">
      <c r="A220" s="91" t="s">
        <v>961</v>
      </c>
      <c r="B220" s="60" t="s">
        <v>737</v>
      </c>
      <c r="C220" s="92" t="s">
        <v>662</v>
      </c>
      <c r="D220" s="26"/>
      <c r="E220" s="93" t="s">
        <v>483</v>
      </c>
      <c r="F220" s="94" t="s">
        <v>821</v>
      </c>
      <c r="G220" s="95">
        <f t="shared" ref="G220:G226" si="30">IF(D220="Ja",1,0)</f>
        <v>0</v>
      </c>
    </row>
    <row r="221" spans="1:7" ht="16.5" x14ac:dyDescent="0.2">
      <c r="A221" s="91" t="s">
        <v>962</v>
      </c>
      <c r="B221" s="60" t="s">
        <v>148</v>
      </c>
      <c r="C221" s="92" t="s">
        <v>662</v>
      </c>
      <c r="D221" s="26"/>
      <c r="E221" s="93" t="s">
        <v>483</v>
      </c>
      <c r="F221" s="94" t="s">
        <v>821</v>
      </c>
      <c r="G221" s="95">
        <f t="shared" si="30"/>
        <v>0</v>
      </c>
    </row>
    <row r="222" spans="1:7" ht="16.5" x14ac:dyDescent="0.2">
      <c r="A222" s="91" t="s">
        <v>963</v>
      </c>
      <c r="B222" s="60" t="s">
        <v>738</v>
      </c>
      <c r="C222" s="92" t="s">
        <v>662</v>
      </c>
      <c r="D222" s="26"/>
      <c r="E222" s="93" t="s">
        <v>483</v>
      </c>
      <c r="F222" s="94" t="s">
        <v>821</v>
      </c>
      <c r="G222" s="95">
        <f t="shared" si="30"/>
        <v>0</v>
      </c>
    </row>
    <row r="223" spans="1:7" ht="42.75" x14ac:dyDescent="0.2">
      <c r="A223" s="91" t="s">
        <v>964</v>
      </c>
      <c r="B223" s="60" t="s">
        <v>710</v>
      </c>
      <c r="C223" s="92" t="s">
        <v>662</v>
      </c>
      <c r="D223" s="26"/>
      <c r="E223" s="93" t="s">
        <v>483</v>
      </c>
      <c r="F223" s="94" t="s">
        <v>821</v>
      </c>
      <c r="G223" s="95">
        <f t="shared" si="30"/>
        <v>0</v>
      </c>
    </row>
    <row r="224" spans="1:7" ht="16.5" x14ac:dyDescent="0.2">
      <c r="A224" s="91" t="s">
        <v>965</v>
      </c>
      <c r="B224" s="60" t="s">
        <v>722</v>
      </c>
      <c r="C224" s="92" t="s">
        <v>662</v>
      </c>
      <c r="D224" s="26"/>
      <c r="E224" s="93" t="s">
        <v>483</v>
      </c>
      <c r="F224" s="94" t="s">
        <v>821</v>
      </c>
      <c r="G224" s="95">
        <f t="shared" si="30"/>
        <v>0</v>
      </c>
    </row>
    <row r="225" spans="1:7" ht="16.5" x14ac:dyDescent="0.2">
      <c r="A225" s="91" t="s">
        <v>966</v>
      </c>
      <c r="B225" s="102" t="s">
        <v>640</v>
      </c>
      <c r="C225" s="92" t="s">
        <v>662</v>
      </c>
      <c r="D225" s="26"/>
      <c r="E225" s="93" t="s">
        <v>483</v>
      </c>
      <c r="F225" s="94" t="s">
        <v>821</v>
      </c>
      <c r="G225" s="95">
        <f t="shared" si="30"/>
        <v>0</v>
      </c>
    </row>
    <row r="226" spans="1:7" ht="28.5" x14ac:dyDescent="0.2">
      <c r="A226" s="91" t="s">
        <v>967</v>
      </c>
      <c r="B226" s="60" t="s">
        <v>711</v>
      </c>
      <c r="C226" s="92" t="s">
        <v>662</v>
      </c>
      <c r="D226" s="26"/>
      <c r="E226" s="93" t="s">
        <v>483</v>
      </c>
      <c r="F226" s="94" t="s">
        <v>821</v>
      </c>
      <c r="G226" s="95">
        <f t="shared" si="30"/>
        <v>0</v>
      </c>
    </row>
    <row r="227" spans="1:7" ht="16.5" x14ac:dyDescent="0.2">
      <c r="A227" s="91" t="s">
        <v>968</v>
      </c>
      <c r="B227" s="102" t="s">
        <v>170</v>
      </c>
      <c r="C227" s="92" t="s">
        <v>662</v>
      </c>
      <c r="D227" s="40"/>
      <c r="E227" s="93" t="s">
        <v>642</v>
      </c>
      <c r="F227" s="94" t="s">
        <v>850</v>
      </c>
      <c r="G227" s="95">
        <f>IF(AND(D227&gt;0,D227&lt;=15),1,0)</f>
        <v>0</v>
      </c>
    </row>
    <row r="228" spans="1:7" ht="15" x14ac:dyDescent="0.2">
      <c r="A228" s="103" t="s">
        <v>644</v>
      </c>
      <c r="B228" s="170" t="s">
        <v>645</v>
      </c>
      <c r="C228" s="170"/>
      <c r="D228" s="170"/>
      <c r="E228" s="170"/>
      <c r="F228" s="170"/>
      <c r="G228" s="170"/>
    </row>
    <row r="229" spans="1:7" ht="15" x14ac:dyDescent="0.2">
      <c r="A229" s="90" t="s">
        <v>321</v>
      </c>
      <c r="B229" s="208" t="s">
        <v>41</v>
      </c>
      <c r="C229" s="208"/>
      <c r="D229" s="208"/>
      <c r="E229" s="208"/>
      <c r="F229" s="208"/>
      <c r="G229" s="208" t="str">
        <f t="shared" ref="G229:G243" si="31">IF(D229="0","0",IF(AND(C229="W",E229="ja / nein",D229="ja"),IF(F229="Doppelte Punktzahl",4,2),IF(AND(E229&lt;&gt;"ja / nein",C229="w",D229&lt;&gt;0),"indivduelle Prüfung","")))</f>
        <v/>
      </c>
    </row>
    <row r="230" spans="1:7" ht="28.5" x14ac:dyDescent="0.2">
      <c r="A230" s="91" t="s">
        <v>969</v>
      </c>
      <c r="B230" s="60" t="s">
        <v>851</v>
      </c>
      <c r="C230" s="92" t="s">
        <v>663</v>
      </c>
      <c r="D230" s="38"/>
      <c r="E230" s="93" t="s">
        <v>42</v>
      </c>
      <c r="F230" s="94" t="s">
        <v>852</v>
      </c>
      <c r="G230" s="95" t="s">
        <v>837</v>
      </c>
    </row>
    <row r="231" spans="1:7" ht="28.5" x14ac:dyDescent="0.2">
      <c r="A231" s="91" t="s">
        <v>970</v>
      </c>
      <c r="B231" s="60" t="s">
        <v>643</v>
      </c>
      <c r="C231" s="92" t="s">
        <v>663</v>
      </c>
      <c r="D231" s="38"/>
      <c r="E231" s="93" t="s">
        <v>42</v>
      </c>
      <c r="F231" s="94" t="s">
        <v>852</v>
      </c>
      <c r="G231" s="95" t="s">
        <v>837</v>
      </c>
    </row>
    <row r="232" spans="1:7" ht="15" x14ac:dyDescent="0.2">
      <c r="A232" s="90" t="s">
        <v>322</v>
      </c>
      <c r="B232" s="208" t="s">
        <v>43</v>
      </c>
      <c r="C232" s="208"/>
      <c r="D232" s="208"/>
      <c r="E232" s="208"/>
      <c r="F232" s="208"/>
      <c r="G232" s="208" t="str">
        <f t="shared" si="31"/>
        <v/>
      </c>
    </row>
    <row r="233" spans="1:7" ht="57" x14ac:dyDescent="0.2">
      <c r="A233" s="91" t="s">
        <v>971</v>
      </c>
      <c r="B233" s="50" t="s">
        <v>223</v>
      </c>
      <c r="C233" s="92" t="s">
        <v>664</v>
      </c>
      <c r="D233" s="38"/>
      <c r="E233" s="93" t="s">
        <v>225</v>
      </c>
      <c r="F233" s="94" t="s">
        <v>853</v>
      </c>
      <c r="G233" s="95" t="s">
        <v>837</v>
      </c>
    </row>
    <row r="234" spans="1:7" ht="71.25" x14ac:dyDescent="0.2">
      <c r="A234" s="91" t="s">
        <v>972</v>
      </c>
      <c r="B234" s="50" t="s">
        <v>224</v>
      </c>
      <c r="C234" s="92" t="s">
        <v>664</v>
      </c>
      <c r="D234" s="38"/>
      <c r="E234" s="93" t="s">
        <v>225</v>
      </c>
      <c r="F234" s="94" t="s">
        <v>853</v>
      </c>
      <c r="G234" s="95" t="s">
        <v>837</v>
      </c>
    </row>
    <row r="235" spans="1:7" ht="28.5" x14ac:dyDescent="0.2">
      <c r="A235" s="91" t="s">
        <v>973</v>
      </c>
      <c r="B235" s="50" t="s">
        <v>226</v>
      </c>
      <c r="C235" s="92" t="s">
        <v>663</v>
      </c>
      <c r="D235" s="38"/>
      <c r="E235" s="93" t="s">
        <v>42</v>
      </c>
      <c r="F235" s="94" t="s">
        <v>852</v>
      </c>
      <c r="G235" s="95" t="s">
        <v>837</v>
      </c>
    </row>
    <row r="236" spans="1:7" ht="28.5" x14ac:dyDescent="0.2">
      <c r="A236" s="91" t="s">
        <v>974</v>
      </c>
      <c r="B236" s="50" t="s">
        <v>227</v>
      </c>
      <c r="C236" s="92" t="s">
        <v>663</v>
      </c>
      <c r="D236" s="38"/>
      <c r="E236" s="93" t="s">
        <v>42</v>
      </c>
      <c r="F236" s="94" t="s">
        <v>852</v>
      </c>
      <c r="G236" s="95" t="s">
        <v>837</v>
      </c>
    </row>
    <row r="237" spans="1:7" x14ac:dyDescent="0.2">
      <c r="A237" s="91" t="s">
        <v>975</v>
      </c>
      <c r="B237" s="50" t="s">
        <v>228</v>
      </c>
      <c r="C237" s="104" t="s">
        <v>0</v>
      </c>
      <c r="D237" s="38"/>
      <c r="E237" s="93" t="s">
        <v>42</v>
      </c>
      <c r="F237" s="99" t="s">
        <v>665</v>
      </c>
      <c r="G237" s="99" t="s">
        <v>665</v>
      </c>
    </row>
    <row r="238" spans="1:7" ht="15" x14ac:dyDescent="0.2">
      <c r="A238" s="103" t="s">
        <v>875</v>
      </c>
      <c r="B238" s="170" t="s">
        <v>1131</v>
      </c>
      <c r="C238" s="170"/>
      <c r="D238" s="170"/>
      <c r="E238" s="170"/>
      <c r="F238" s="170"/>
      <c r="G238" s="170"/>
    </row>
    <row r="239" spans="1:7" ht="15" x14ac:dyDescent="0.2">
      <c r="A239" s="90" t="s">
        <v>326</v>
      </c>
      <c r="B239" s="208" t="s">
        <v>44</v>
      </c>
      <c r="C239" s="208"/>
      <c r="D239" s="208"/>
      <c r="E239" s="208"/>
      <c r="F239" s="208"/>
      <c r="G239" s="208" t="str">
        <f t="shared" si="31"/>
        <v/>
      </c>
    </row>
    <row r="240" spans="1:7" x14ac:dyDescent="0.2">
      <c r="A240" s="91" t="s">
        <v>327</v>
      </c>
      <c r="B240" s="60" t="s">
        <v>200</v>
      </c>
      <c r="C240" s="92" t="s">
        <v>0</v>
      </c>
      <c r="D240" s="26"/>
      <c r="E240" s="93" t="s">
        <v>483</v>
      </c>
      <c r="F240" s="99" t="s">
        <v>665</v>
      </c>
      <c r="G240" s="99" t="s">
        <v>665</v>
      </c>
    </row>
    <row r="241" spans="1:7" x14ac:dyDescent="0.2">
      <c r="A241" s="91" t="s">
        <v>328</v>
      </c>
      <c r="B241" s="60" t="s">
        <v>45</v>
      </c>
      <c r="C241" s="92" t="s">
        <v>0</v>
      </c>
      <c r="D241" s="26"/>
      <c r="E241" s="93" t="s">
        <v>483</v>
      </c>
      <c r="F241" s="99" t="s">
        <v>665</v>
      </c>
      <c r="G241" s="99" t="s">
        <v>665</v>
      </c>
    </row>
    <row r="242" spans="1:7" x14ac:dyDescent="0.2">
      <c r="A242" s="91" t="s">
        <v>329</v>
      </c>
      <c r="B242" s="60" t="s">
        <v>46</v>
      </c>
      <c r="C242" s="92" t="s">
        <v>0</v>
      </c>
      <c r="D242" s="26"/>
      <c r="E242" s="93" t="s">
        <v>483</v>
      </c>
      <c r="F242" s="99" t="s">
        <v>665</v>
      </c>
      <c r="G242" s="99" t="s">
        <v>665</v>
      </c>
    </row>
    <row r="243" spans="1:7" ht="15" x14ac:dyDescent="0.2">
      <c r="A243" s="90" t="s">
        <v>338</v>
      </c>
      <c r="B243" s="208" t="s">
        <v>68</v>
      </c>
      <c r="C243" s="208"/>
      <c r="D243" s="208"/>
      <c r="E243" s="208"/>
      <c r="F243" s="208"/>
      <c r="G243" s="208" t="str">
        <f t="shared" si="31"/>
        <v/>
      </c>
    </row>
    <row r="244" spans="1:7" ht="28.5" x14ac:dyDescent="0.2">
      <c r="A244" s="91" t="s">
        <v>339</v>
      </c>
      <c r="B244" s="60" t="s">
        <v>723</v>
      </c>
      <c r="C244" s="92" t="s">
        <v>663</v>
      </c>
      <c r="D244" s="40"/>
      <c r="E244" s="93" t="s">
        <v>47</v>
      </c>
      <c r="F244" s="94" t="s">
        <v>855</v>
      </c>
      <c r="G244" s="95" t="s">
        <v>837</v>
      </c>
    </row>
    <row r="245" spans="1:7" ht="28.5" x14ac:dyDescent="0.2">
      <c r="A245" s="91" t="s">
        <v>340</v>
      </c>
      <c r="B245" s="60" t="s">
        <v>739</v>
      </c>
      <c r="C245" s="92" t="s">
        <v>663</v>
      </c>
      <c r="D245" s="40"/>
      <c r="E245" s="93" t="s">
        <v>47</v>
      </c>
      <c r="F245" s="94" t="s">
        <v>855</v>
      </c>
      <c r="G245" s="95" t="s">
        <v>837</v>
      </c>
    </row>
    <row r="246" spans="1:7" ht="16.5" x14ac:dyDescent="0.2">
      <c r="A246" s="91" t="s">
        <v>341</v>
      </c>
      <c r="B246" s="60" t="s">
        <v>48</v>
      </c>
      <c r="C246" s="92" t="s">
        <v>662</v>
      </c>
      <c r="D246" s="26"/>
      <c r="E246" s="93" t="s">
        <v>483</v>
      </c>
      <c r="F246" s="94" t="s">
        <v>821</v>
      </c>
      <c r="G246" s="95">
        <f t="shared" ref="G246" si="32">IF(D246="Ja",1,0)</f>
        <v>0</v>
      </c>
    </row>
    <row r="247" spans="1:7" x14ac:dyDescent="0.2">
      <c r="A247" s="91" t="s">
        <v>342</v>
      </c>
      <c r="B247" s="60" t="s">
        <v>49</v>
      </c>
      <c r="C247" s="92" t="s">
        <v>0</v>
      </c>
      <c r="D247" s="40"/>
      <c r="E247" s="93" t="s">
        <v>642</v>
      </c>
      <c r="F247" s="99" t="s">
        <v>665</v>
      </c>
      <c r="G247" s="99" t="s">
        <v>665</v>
      </c>
    </row>
    <row r="248" spans="1:7" ht="16.5" x14ac:dyDescent="0.2">
      <c r="A248" s="91" t="s">
        <v>343</v>
      </c>
      <c r="B248" s="60" t="s">
        <v>854</v>
      </c>
      <c r="C248" s="92" t="s">
        <v>662</v>
      </c>
      <c r="D248" s="26"/>
      <c r="E248" s="93" t="s">
        <v>483</v>
      </c>
      <c r="F248" s="94" t="s">
        <v>821</v>
      </c>
      <c r="G248" s="95">
        <f t="shared" ref="G248" si="33">IF(D248="Ja",1,0)</f>
        <v>0</v>
      </c>
    </row>
    <row r="249" spans="1:7" ht="28.5" x14ac:dyDescent="0.2">
      <c r="A249" s="91" t="s">
        <v>1132</v>
      </c>
      <c r="B249" s="60" t="s">
        <v>856</v>
      </c>
      <c r="C249" s="92" t="s">
        <v>0</v>
      </c>
      <c r="D249" s="40"/>
      <c r="E249" s="93" t="s">
        <v>641</v>
      </c>
      <c r="F249" s="99" t="s">
        <v>665</v>
      </c>
      <c r="G249" s="99" t="s">
        <v>665</v>
      </c>
    </row>
    <row r="250" spans="1:7" ht="16.5" x14ac:dyDescent="0.2">
      <c r="A250" s="91" t="s">
        <v>1133</v>
      </c>
      <c r="B250" s="60" t="s">
        <v>993</v>
      </c>
      <c r="C250" s="92" t="s">
        <v>662</v>
      </c>
      <c r="D250" s="26"/>
      <c r="E250" s="93" t="s">
        <v>483</v>
      </c>
      <c r="F250" s="94" t="s">
        <v>821</v>
      </c>
      <c r="G250" s="95">
        <f t="shared" ref="G250" si="34">IF(D250="Ja",1,0)</f>
        <v>0</v>
      </c>
    </row>
    <row r="251" spans="1:7" x14ac:dyDescent="0.2">
      <c r="A251" s="91" t="s">
        <v>1134</v>
      </c>
      <c r="B251" s="60" t="s">
        <v>50</v>
      </c>
      <c r="C251" s="92" t="s">
        <v>0</v>
      </c>
      <c r="D251" s="40"/>
      <c r="E251" s="93" t="s">
        <v>641</v>
      </c>
      <c r="F251" s="99" t="s">
        <v>665</v>
      </c>
      <c r="G251" s="99" t="s">
        <v>665</v>
      </c>
    </row>
    <row r="252" spans="1:7" ht="28.5" x14ac:dyDescent="0.2">
      <c r="A252" s="91" t="s">
        <v>1135</v>
      </c>
      <c r="B252" s="60" t="s">
        <v>857</v>
      </c>
      <c r="C252" s="92" t="s">
        <v>663</v>
      </c>
      <c r="D252" s="26"/>
      <c r="E252" s="93" t="s">
        <v>483</v>
      </c>
      <c r="F252" s="94" t="s">
        <v>828</v>
      </c>
      <c r="G252" s="95">
        <f>IF(D252="Ja",5,0)</f>
        <v>0</v>
      </c>
    </row>
    <row r="253" spans="1:7" ht="15" x14ac:dyDescent="0.2">
      <c r="A253" s="105" t="s">
        <v>344</v>
      </c>
      <c r="B253" s="202" t="s">
        <v>1253</v>
      </c>
      <c r="C253" s="203"/>
      <c r="D253" s="203"/>
      <c r="E253" s="203"/>
      <c r="F253" s="203"/>
      <c r="G253" s="204" t="str">
        <f t="shared" ref="G253" si="35">IF(D253="0","0",IF(AND(C253="W",E253="ja / nein",D253="ja"),IF(F253="Doppelte Punktzahl",4,2),IF(AND(E253&lt;&gt;"ja / nein",C253="w",D253&lt;&gt;0),"indivduelle Prüfung","")))</f>
        <v/>
      </c>
    </row>
    <row r="254" spans="1:7" x14ac:dyDescent="0.2">
      <c r="A254" s="106" t="s">
        <v>345</v>
      </c>
      <c r="B254" s="107" t="s">
        <v>51</v>
      </c>
      <c r="C254" s="108" t="s">
        <v>0</v>
      </c>
      <c r="D254" s="3"/>
      <c r="E254" s="109" t="s">
        <v>1181</v>
      </c>
      <c r="F254" s="99" t="s">
        <v>665</v>
      </c>
      <c r="G254" s="99" t="s">
        <v>665</v>
      </c>
    </row>
    <row r="255" spans="1:7" x14ac:dyDescent="0.2">
      <c r="A255" s="106" t="s">
        <v>346</v>
      </c>
      <c r="B255" s="107" t="s">
        <v>52</v>
      </c>
      <c r="C255" s="108" t="s">
        <v>0</v>
      </c>
      <c r="D255" s="42"/>
      <c r="E255" s="109" t="s">
        <v>1</v>
      </c>
      <c r="F255" s="99" t="s">
        <v>665</v>
      </c>
      <c r="G255" s="99" t="s">
        <v>665</v>
      </c>
    </row>
    <row r="256" spans="1:7" ht="15" x14ac:dyDescent="0.2">
      <c r="A256" s="205" t="s">
        <v>1254</v>
      </c>
      <c r="B256" s="206"/>
      <c r="C256" s="206"/>
      <c r="D256" s="206"/>
      <c r="E256" s="206"/>
      <c r="F256" s="207"/>
      <c r="G256" s="110">
        <v>483</v>
      </c>
    </row>
    <row r="257" spans="7:7" x14ac:dyDescent="0.2">
      <c r="G257" s="111"/>
    </row>
    <row r="259" spans="7:7" x14ac:dyDescent="0.2">
      <c r="G259" s="112"/>
    </row>
  </sheetData>
  <sheetProtection algorithmName="SHA-512" hashValue="y8yKzSi1opS8J+zteujU2HltmlVA4u8jM7JPkuvBAZFczioe1UUHOoqmC1gqHbRpZ//o4N0WOBCkdGYeY6hHnA==" saltValue="VDSWH2QMuHLfICQALxLB5w==" spinCount="100000" sheet="1" objects="1" scenarios="1"/>
  <autoFilter ref="A21:G256" xr:uid="{00000000-0001-0000-0300-000000000000}"/>
  <mergeCells count="29">
    <mergeCell ref="B142:G142"/>
    <mergeCell ref="A1:G2"/>
    <mergeCell ref="A4:G4"/>
    <mergeCell ref="C9:G9"/>
    <mergeCell ref="C11:G11"/>
    <mergeCell ref="A3:G3"/>
    <mergeCell ref="A5:G7"/>
    <mergeCell ref="B22:G22"/>
    <mergeCell ref="B129:G129"/>
    <mergeCell ref="B112:G112"/>
    <mergeCell ref="B23:G23"/>
    <mergeCell ref="B41:G41"/>
    <mergeCell ref="B54:G54"/>
    <mergeCell ref="B64:G64"/>
    <mergeCell ref="B74:G74"/>
    <mergeCell ref="B101:G101"/>
    <mergeCell ref="B238:G238"/>
    <mergeCell ref="B253:G253"/>
    <mergeCell ref="A256:F256"/>
    <mergeCell ref="B232:G232"/>
    <mergeCell ref="B150:G150"/>
    <mergeCell ref="B243:G243"/>
    <mergeCell ref="B239:G239"/>
    <mergeCell ref="B199:G199"/>
    <mergeCell ref="B229:G229"/>
    <mergeCell ref="B160:G160"/>
    <mergeCell ref="B163:G163"/>
    <mergeCell ref="B170:G170"/>
    <mergeCell ref="B228:G228"/>
  </mergeCells>
  <conditionalFormatting sqref="C178:C179 C249 C251">
    <cfRule type="cellIs" dxfId="9" priority="16" operator="equal">
      <formula>"Ja"</formula>
    </cfRule>
  </conditionalFormatting>
  <conditionalFormatting sqref="C207:C208">
    <cfRule type="cellIs" dxfId="8" priority="1" operator="equal">
      <formula>"Ja"</formula>
    </cfRule>
  </conditionalFormatting>
  <conditionalFormatting sqref="C237">
    <cfRule type="cellIs" dxfId="7" priority="18" operator="equal">
      <formula>"Ja"</formula>
    </cfRule>
  </conditionalFormatting>
  <conditionalFormatting sqref="C240:C242">
    <cfRule type="cellIs" dxfId="6" priority="89" operator="equal">
      <formula>"Ja"</formula>
    </cfRule>
  </conditionalFormatting>
  <conditionalFormatting sqref="C247">
    <cfRule type="cellIs" dxfId="5" priority="29" operator="equal">
      <formula>"Ja"</formula>
    </cfRule>
  </conditionalFormatting>
  <dataValidations count="1">
    <dataValidation type="list" allowBlank="1" showInputMessage="1" showErrorMessage="1" sqref="D35 D77" xr:uid="{00000000-0002-0000-0300-000000000000}">
      <formula1>"Ja,Nein"</formula1>
    </dataValidation>
  </dataValidations>
  <pageMargins left="0.7" right="0.7" top="0.78740157499999996" bottom="0.78740157499999996" header="0.3" footer="0.3"/>
  <pageSetup scale="51" fitToHeight="0" orientation="portrait" r:id="rId1"/>
  <headerFooter>
    <oddHeader>&amp;LAz.: 70-26 (200
Wertungskriterien ortsfest&amp;R&amp;G</oddHeader>
    <oddFooter>&amp;L&amp;F&amp;RS. &amp;P von &amp;N</oddFooter>
  </headerFooter>
  <ignoredErrors>
    <ignoredError sqref="G28 G73 G75 G186 G215" formula="1"/>
    <ignoredError sqref="A170 A199" twoDigitTextYear="1"/>
  </ignoredError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Bezugsfelder!$A$2:$A$3</xm:f>
          </x14:formula1>
          <xm:sqref>D97:D100 D37:D40 D66 D69:D73 D55:D58 D60:D63 D75 D80:D81 D48:D53 D84:D87 D28:D29 D123:D124 D111 D113:D114 D89:D95 D141 D147 D102:D109 D126:D128 D132 D134:D136 D138 D143:D145 D153:D155 D157 D168:D169 D171:D172 D176:D177 D182:D185 D187:D188 D191:D197 D200:D201 D205:D206 D211:D214 D216:D217 D220:D226 D240:D242 D246 D248 D250 D252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80"/>
  <sheetViews>
    <sheetView zoomScale="115" zoomScaleNormal="115" zoomScalePageLayoutView="85" workbookViewId="0">
      <selection activeCell="K20" sqref="K20"/>
    </sheetView>
  </sheetViews>
  <sheetFormatPr baseColWidth="10" defaultColWidth="8" defaultRowHeight="12.75" x14ac:dyDescent="0.2"/>
  <cols>
    <col min="1" max="1" width="9.42578125" style="1" customWidth="1"/>
    <col min="2" max="2" width="80.85546875" style="1" customWidth="1"/>
    <col min="3" max="3" width="10.7109375" style="2" customWidth="1"/>
    <col min="4" max="4" width="19" style="5" customWidth="1"/>
    <col min="5" max="5" width="18.5703125" style="2" customWidth="1"/>
    <col min="6" max="6" width="25.28515625" style="1" customWidth="1"/>
    <col min="7" max="7" width="19.42578125" style="2" customWidth="1"/>
    <col min="8" max="16384" width="8" style="1"/>
  </cols>
  <sheetData>
    <row r="1" spans="1:11" ht="12.75" customHeight="1" x14ac:dyDescent="0.2">
      <c r="A1" s="184" t="s">
        <v>201</v>
      </c>
      <c r="B1" s="185"/>
      <c r="C1" s="185"/>
      <c r="D1" s="185"/>
      <c r="E1" s="185"/>
      <c r="F1" s="185"/>
      <c r="G1" s="185"/>
    </row>
    <row r="2" spans="1:11" ht="12.75" customHeight="1" x14ac:dyDescent="0.2">
      <c r="A2" s="184"/>
      <c r="B2" s="185"/>
      <c r="C2" s="185"/>
      <c r="D2" s="185"/>
      <c r="E2" s="185"/>
      <c r="F2" s="185"/>
      <c r="G2" s="185"/>
    </row>
    <row r="3" spans="1:11" ht="20.25" x14ac:dyDescent="0.2">
      <c r="A3" s="187" t="s">
        <v>1127</v>
      </c>
      <c r="B3" s="188"/>
      <c r="C3" s="188"/>
      <c r="D3" s="188"/>
      <c r="E3" s="188"/>
      <c r="F3" s="188"/>
      <c r="G3" s="188"/>
    </row>
    <row r="4" spans="1:11" ht="24.75" customHeight="1" x14ac:dyDescent="0.2">
      <c r="A4" s="187" t="s">
        <v>1128</v>
      </c>
      <c r="B4" s="188"/>
      <c r="C4" s="188"/>
      <c r="D4" s="188"/>
      <c r="E4" s="188"/>
      <c r="F4" s="188"/>
      <c r="G4" s="188"/>
      <c r="H4" s="4"/>
      <c r="I4" s="4"/>
      <c r="J4" s="4"/>
      <c r="K4" s="4"/>
    </row>
    <row r="5" spans="1:11" ht="15" customHeight="1" x14ac:dyDescent="0.2">
      <c r="A5" s="210" t="s">
        <v>726</v>
      </c>
      <c r="B5" s="210"/>
      <c r="C5" s="210"/>
      <c r="D5" s="210"/>
      <c r="E5" s="210"/>
      <c r="F5" s="210"/>
      <c r="G5" s="210"/>
      <c r="H5" s="4"/>
      <c r="I5" s="4"/>
      <c r="J5" s="4"/>
      <c r="K5" s="4"/>
    </row>
    <row r="6" spans="1:11" ht="15" customHeight="1" x14ac:dyDescent="0.2">
      <c r="A6" s="210"/>
      <c r="B6" s="210"/>
      <c r="C6" s="210"/>
      <c r="D6" s="210"/>
      <c r="E6" s="210"/>
      <c r="F6" s="210"/>
      <c r="G6" s="210"/>
      <c r="H6" s="4"/>
      <c r="I6" s="4"/>
      <c r="J6" s="4"/>
      <c r="K6" s="4"/>
    </row>
    <row r="7" spans="1:11" ht="15.75" customHeight="1" x14ac:dyDescent="0.2">
      <c r="A7" s="210"/>
      <c r="B7" s="210"/>
      <c r="C7" s="210"/>
      <c r="D7" s="210"/>
      <c r="E7" s="210"/>
      <c r="F7" s="210"/>
      <c r="G7" s="210"/>
      <c r="H7" s="4"/>
      <c r="I7" s="4"/>
      <c r="J7" s="4"/>
      <c r="K7" s="4"/>
    </row>
    <row r="8" spans="1:11" ht="9" customHeight="1" x14ac:dyDescent="0.2">
      <c r="A8" s="13"/>
      <c r="B8" s="13"/>
      <c r="C8" s="13"/>
      <c r="D8" s="13"/>
      <c r="E8" s="13"/>
      <c r="F8" s="13"/>
      <c r="G8" s="13"/>
      <c r="H8" s="4"/>
      <c r="I8" s="4"/>
      <c r="J8" s="4"/>
      <c r="K8" s="4"/>
    </row>
    <row r="9" spans="1:11" ht="15" x14ac:dyDescent="0.2">
      <c r="A9" s="12"/>
      <c r="B9" s="11" t="s">
        <v>467</v>
      </c>
      <c r="C9" s="209"/>
      <c r="D9" s="209"/>
      <c r="E9" s="209"/>
      <c r="F9" s="209"/>
      <c r="G9" s="209"/>
    </row>
    <row r="10" spans="1:11" ht="4.5" customHeight="1" x14ac:dyDescent="0.2">
      <c r="A10" s="12"/>
      <c r="B10" s="11"/>
      <c r="C10" s="11"/>
      <c r="D10" s="11"/>
      <c r="E10" s="11"/>
      <c r="F10" s="11"/>
      <c r="G10" s="11"/>
    </row>
    <row r="11" spans="1:11" ht="15" x14ac:dyDescent="0.2">
      <c r="A11" s="12"/>
      <c r="B11" s="11" t="s">
        <v>725</v>
      </c>
      <c r="C11" s="209"/>
      <c r="D11" s="209"/>
      <c r="E11" s="209"/>
      <c r="F11" s="209"/>
      <c r="G11" s="209"/>
    </row>
    <row r="12" spans="1:11" ht="5.25" customHeight="1" x14ac:dyDescent="0.2">
      <c r="A12" s="12"/>
      <c r="B12" s="11"/>
      <c r="C12" s="11"/>
      <c r="D12" s="11"/>
      <c r="E12" s="11"/>
      <c r="F12" s="11"/>
      <c r="G12" s="11"/>
    </row>
    <row r="13" spans="1:11" ht="19.5" customHeight="1" x14ac:dyDescent="0.2">
      <c r="A13" s="12"/>
      <c r="B13" s="11"/>
      <c r="C13" s="70" t="s">
        <v>529</v>
      </c>
      <c r="D13" s="71"/>
      <c r="E13" s="71"/>
      <c r="F13" s="71"/>
      <c r="G13" s="72"/>
    </row>
    <row r="14" spans="1:11" ht="15.75" customHeight="1" x14ac:dyDescent="0.2">
      <c r="A14" s="12"/>
      <c r="B14" s="11"/>
      <c r="C14" s="73" t="s">
        <v>531</v>
      </c>
      <c r="D14" s="74"/>
      <c r="E14" s="75"/>
      <c r="F14" s="76" t="s">
        <v>530</v>
      </c>
      <c r="G14" s="77"/>
    </row>
    <row r="15" spans="1:11" ht="15.75" customHeight="1" x14ac:dyDescent="0.2">
      <c r="A15" s="12"/>
      <c r="B15" s="11"/>
      <c r="C15" s="73" t="s">
        <v>703</v>
      </c>
      <c r="D15" s="75"/>
      <c r="E15" s="76"/>
      <c r="F15" s="76" t="s">
        <v>701</v>
      </c>
      <c r="G15" s="78"/>
    </row>
    <row r="16" spans="1:11" ht="15.75" customHeight="1" x14ac:dyDescent="0.2">
      <c r="A16" s="12"/>
      <c r="B16" s="11"/>
      <c r="C16" s="73" t="s">
        <v>702</v>
      </c>
      <c r="D16" s="74"/>
      <c r="E16" s="74"/>
      <c r="F16" s="76"/>
      <c r="G16" s="78"/>
    </row>
    <row r="17" spans="1:7" ht="6" customHeight="1" x14ac:dyDescent="0.2">
      <c r="A17" s="12"/>
      <c r="B17" s="11"/>
      <c r="C17" s="79"/>
      <c r="D17" s="80"/>
      <c r="E17" s="80"/>
      <c r="F17" s="81"/>
      <c r="G17" s="82"/>
    </row>
    <row r="18" spans="1:7" ht="15.75" customHeight="1" x14ac:dyDescent="0.2">
      <c r="A18" s="12"/>
      <c r="B18" s="11"/>
      <c r="C18" s="83"/>
      <c r="D18" s="84" t="s">
        <v>532</v>
      </c>
      <c r="E18" s="80"/>
      <c r="F18" s="81"/>
      <c r="G18" s="82"/>
    </row>
    <row r="19" spans="1:7" ht="5.25" customHeight="1" x14ac:dyDescent="0.2">
      <c r="A19" s="12"/>
      <c r="B19" s="11"/>
      <c r="C19" s="85"/>
      <c r="D19" s="86"/>
      <c r="E19" s="86"/>
      <c r="F19" s="86"/>
      <c r="G19" s="87"/>
    </row>
    <row r="20" spans="1:7" ht="8.25" customHeight="1" x14ac:dyDescent="0.2">
      <c r="A20" s="9"/>
      <c r="B20" s="11"/>
      <c r="C20" s="11"/>
      <c r="D20" s="11"/>
      <c r="E20" s="11"/>
      <c r="F20" s="11"/>
      <c r="G20" s="11"/>
    </row>
    <row r="21" spans="1:7" s="2" customFormat="1" ht="30" x14ac:dyDescent="0.2">
      <c r="A21" s="56" t="s">
        <v>6</v>
      </c>
      <c r="B21" s="55" t="s">
        <v>704</v>
      </c>
      <c r="C21" s="55" t="s">
        <v>891</v>
      </c>
      <c r="D21" s="55" t="s">
        <v>1183</v>
      </c>
      <c r="E21" s="55" t="s">
        <v>871</v>
      </c>
      <c r="F21" s="55" t="s">
        <v>36</v>
      </c>
      <c r="G21" s="55" t="s">
        <v>1167</v>
      </c>
    </row>
    <row r="22" spans="1:7" ht="15" x14ac:dyDescent="0.2">
      <c r="A22" s="103" t="s">
        <v>485</v>
      </c>
      <c r="B22" s="170" t="s">
        <v>59</v>
      </c>
      <c r="C22" s="170"/>
      <c r="D22" s="170"/>
      <c r="E22" s="170"/>
      <c r="F22" s="170"/>
      <c r="G22" s="170"/>
    </row>
    <row r="23" spans="1:7" ht="18.75" customHeight="1" x14ac:dyDescent="0.2">
      <c r="A23" s="90" t="s">
        <v>4</v>
      </c>
      <c r="B23" s="212" t="s">
        <v>108</v>
      </c>
      <c r="C23" s="212"/>
      <c r="D23" s="212"/>
      <c r="E23" s="212"/>
      <c r="F23" s="212"/>
      <c r="G23" s="212"/>
    </row>
    <row r="24" spans="1:7" ht="16.5" x14ac:dyDescent="0.2">
      <c r="A24" s="91" t="s">
        <v>486</v>
      </c>
      <c r="B24" s="60" t="s">
        <v>111</v>
      </c>
      <c r="C24" s="92" t="s">
        <v>663</v>
      </c>
      <c r="D24" s="38"/>
      <c r="E24" s="93" t="s">
        <v>889</v>
      </c>
      <c r="F24" s="94" t="s">
        <v>888</v>
      </c>
      <c r="G24" s="95">
        <f>IF(D24&gt;4.5,5,0)</f>
        <v>0</v>
      </c>
    </row>
    <row r="25" spans="1:7" ht="16.5" x14ac:dyDescent="0.2">
      <c r="A25" s="91" t="s">
        <v>487</v>
      </c>
      <c r="B25" s="60" t="s">
        <v>112</v>
      </c>
      <c r="C25" s="92" t="s">
        <v>662</v>
      </c>
      <c r="D25" s="38"/>
      <c r="E25" s="93" t="s">
        <v>889</v>
      </c>
      <c r="F25" s="94" t="s">
        <v>890</v>
      </c>
      <c r="G25" s="95">
        <f>IF(D25&gt;2,1,0)</f>
        <v>0</v>
      </c>
    </row>
    <row r="26" spans="1:7" ht="16.5" x14ac:dyDescent="0.2">
      <c r="A26" s="91" t="s">
        <v>488</v>
      </c>
      <c r="B26" s="60" t="s">
        <v>1193</v>
      </c>
      <c r="C26" s="92" t="s">
        <v>663</v>
      </c>
      <c r="D26" s="26"/>
      <c r="E26" s="93" t="s">
        <v>483</v>
      </c>
      <c r="F26" s="94" t="s">
        <v>828</v>
      </c>
      <c r="G26" s="95">
        <f>IF(D26="Ja",5,0)</f>
        <v>0</v>
      </c>
    </row>
    <row r="27" spans="1:7" ht="16.5" x14ac:dyDescent="0.2">
      <c r="A27" s="91" t="s">
        <v>489</v>
      </c>
      <c r="B27" s="60" t="s">
        <v>892</v>
      </c>
      <c r="C27" s="92" t="s">
        <v>664</v>
      </c>
      <c r="D27" s="40"/>
      <c r="E27" s="93" t="s">
        <v>642</v>
      </c>
      <c r="F27" s="94" t="s">
        <v>898</v>
      </c>
      <c r="G27" s="95">
        <f>IF(D27&lt;=250,10,0)</f>
        <v>10</v>
      </c>
    </row>
    <row r="28" spans="1:7" ht="42.75" x14ac:dyDescent="0.2">
      <c r="A28" s="91" t="s">
        <v>490</v>
      </c>
      <c r="B28" s="113" t="s">
        <v>110</v>
      </c>
      <c r="C28" s="92" t="s">
        <v>662</v>
      </c>
      <c r="D28" s="38"/>
      <c r="E28" s="93" t="s">
        <v>39</v>
      </c>
      <c r="F28" s="94" t="s">
        <v>1019</v>
      </c>
      <c r="G28" s="95" t="s">
        <v>837</v>
      </c>
    </row>
    <row r="29" spans="1:7" ht="28.5" x14ac:dyDescent="0.2">
      <c r="A29" s="91" t="s">
        <v>491</v>
      </c>
      <c r="B29" s="114" t="s">
        <v>1001</v>
      </c>
      <c r="C29" s="92" t="s">
        <v>662</v>
      </c>
      <c r="D29" s="26"/>
      <c r="E29" s="93" t="s">
        <v>483</v>
      </c>
      <c r="F29" s="94" t="s">
        <v>821</v>
      </c>
      <c r="G29" s="95">
        <f>IF(D29="Ja",1,0)</f>
        <v>0</v>
      </c>
    </row>
    <row r="30" spans="1:7" ht="16.5" x14ac:dyDescent="0.2">
      <c r="A30" s="91" t="s">
        <v>492</v>
      </c>
      <c r="B30" s="97" t="s">
        <v>893</v>
      </c>
      <c r="C30" s="92" t="s">
        <v>662</v>
      </c>
      <c r="D30" s="26"/>
      <c r="E30" s="93" t="s">
        <v>483</v>
      </c>
      <c r="F30" s="94" t="s">
        <v>821</v>
      </c>
      <c r="G30" s="95">
        <f>IF(D30="Ja",1,0)</f>
        <v>0</v>
      </c>
    </row>
    <row r="31" spans="1:7" ht="16.5" x14ac:dyDescent="0.2">
      <c r="A31" s="91" t="s">
        <v>493</v>
      </c>
      <c r="B31" s="60" t="s">
        <v>1194</v>
      </c>
      <c r="C31" s="92" t="s">
        <v>663</v>
      </c>
      <c r="D31" s="26"/>
      <c r="E31" s="93" t="s">
        <v>483</v>
      </c>
      <c r="F31" s="94" t="s">
        <v>828</v>
      </c>
      <c r="G31" s="95">
        <f>IF(D31="Ja",5,0)</f>
        <v>0</v>
      </c>
    </row>
    <row r="32" spans="1:7" ht="28.5" x14ac:dyDescent="0.2">
      <c r="A32" s="91" t="s">
        <v>494</v>
      </c>
      <c r="B32" s="60" t="s">
        <v>113</v>
      </c>
      <c r="C32" s="92" t="s">
        <v>0</v>
      </c>
      <c r="D32" s="26"/>
      <c r="E32" s="93" t="s">
        <v>895</v>
      </c>
      <c r="F32" s="99" t="s">
        <v>665</v>
      </c>
      <c r="G32" s="99" t="s">
        <v>665</v>
      </c>
    </row>
    <row r="33" spans="1:7" ht="15" x14ac:dyDescent="0.2">
      <c r="A33" s="90" t="s">
        <v>3</v>
      </c>
      <c r="B33" s="212" t="s">
        <v>81</v>
      </c>
      <c r="C33" s="212"/>
      <c r="D33" s="212"/>
      <c r="E33" s="212"/>
      <c r="F33" s="212"/>
      <c r="G33" s="212" t="str">
        <f t="shared" ref="G33:G81" si="0">IF(D33="0","0",IF(AND(C33="W",E33="ja / nein",D33="ja"),IF(F33="Doppelte Punktzahl",4,2),IF(AND(E33&lt;&gt;"ja / nein",C33="w",D33&lt;&gt;0),"indivduelle Prüfung","")))</f>
        <v/>
      </c>
    </row>
    <row r="34" spans="1:7" ht="28.5" x14ac:dyDescent="0.2">
      <c r="A34" s="91" t="s">
        <v>506</v>
      </c>
      <c r="B34" s="60" t="s">
        <v>1055</v>
      </c>
      <c r="C34" s="92" t="s">
        <v>664</v>
      </c>
      <c r="D34" s="40"/>
      <c r="E34" s="93" t="s">
        <v>483</v>
      </c>
      <c r="F34" s="94" t="s">
        <v>827</v>
      </c>
      <c r="G34" s="95">
        <f>IF(D34="Ja",10,0)</f>
        <v>0</v>
      </c>
    </row>
    <row r="35" spans="1:7" ht="14.25" x14ac:dyDescent="0.2">
      <c r="A35" s="91" t="s">
        <v>507</v>
      </c>
      <c r="B35" s="60" t="s">
        <v>1256</v>
      </c>
      <c r="C35" s="92" t="s">
        <v>0</v>
      </c>
      <c r="D35" s="26"/>
      <c r="E35" s="93" t="s">
        <v>117</v>
      </c>
      <c r="F35" s="99" t="s">
        <v>665</v>
      </c>
      <c r="G35" s="99" t="s">
        <v>665</v>
      </c>
    </row>
    <row r="36" spans="1:7" ht="16.5" x14ac:dyDescent="0.2">
      <c r="A36" s="91" t="s">
        <v>508</v>
      </c>
      <c r="B36" s="60" t="s">
        <v>897</v>
      </c>
      <c r="C36" s="92" t="s">
        <v>664</v>
      </c>
      <c r="D36" s="40"/>
      <c r="E36" s="93" t="s">
        <v>42</v>
      </c>
      <c r="F36" s="94" t="s">
        <v>1168</v>
      </c>
      <c r="G36" s="95">
        <f>IF(D36&gt;=39,10,0)</f>
        <v>0</v>
      </c>
    </row>
    <row r="37" spans="1:7" ht="16.5" x14ac:dyDescent="0.2">
      <c r="A37" s="91" t="s">
        <v>509</v>
      </c>
      <c r="B37" s="60" t="s">
        <v>1164</v>
      </c>
      <c r="C37" s="92" t="s">
        <v>664</v>
      </c>
      <c r="D37" s="41"/>
      <c r="E37" s="93" t="s">
        <v>1</v>
      </c>
      <c r="F37" s="94" t="s">
        <v>1169</v>
      </c>
      <c r="G37" s="95">
        <f>IF(D37&gt;1000,10,0)</f>
        <v>0</v>
      </c>
    </row>
    <row r="38" spans="1:7" ht="16.5" x14ac:dyDescent="0.2">
      <c r="A38" s="91" t="s">
        <v>510</v>
      </c>
      <c r="B38" s="60" t="s">
        <v>1165</v>
      </c>
      <c r="C38" s="92" t="s">
        <v>664</v>
      </c>
      <c r="D38" s="40"/>
      <c r="E38" s="93" t="s">
        <v>1166</v>
      </c>
      <c r="F38" s="94" t="s">
        <v>1170</v>
      </c>
      <c r="G38" s="95">
        <f>IF(D38&gt;=40,10,0)</f>
        <v>0</v>
      </c>
    </row>
    <row r="39" spans="1:7" ht="14.25" x14ac:dyDescent="0.2">
      <c r="A39" s="91" t="s">
        <v>511</v>
      </c>
      <c r="B39" s="60" t="s">
        <v>115</v>
      </c>
      <c r="C39" s="92" t="s">
        <v>0</v>
      </c>
      <c r="D39" s="26"/>
      <c r="E39" s="93" t="s">
        <v>894</v>
      </c>
      <c r="F39" s="99" t="s">
        <v>665</v>
      </c>
      <c r="G39" s="99" t="s">
        <v>665</v>
      </c>
    </row>
    <row r="40" spans="1:7" ht="14.25" x14ac:dyDescent="0.2">
      <c r="A40" s="91" t="s">
        <v>512</v>
      </c>
      <c r="B40" s="60" t="s">
        <v>116</v>
      </c>
      <c r="C40" s="92" t="s">
        <v>0</v>
      </c>
      <c r="D40" s="26"/>
      <c r="E40" s="93" t="s">
        <v>117</v>
      </c>
      <c r="F40" s="99" t="s">
        <v>665</v>
      </c>
      <c r="G40" s="99" t="s">
        <v>665</v>
      </c>
    </row>
    <row r="41" spans="1:7" ht="14.25" x14ac:dyDescent="0.2">
      <c r="A41" s="91" t="s">
        <v>513</v>
      </c>
      <c r="B41" s="60" t="s">
        <v>118</v>
      </c>
      <c r="C41" s="92" t="s">
        <v>0</v>
      </c>
      <c r="D41" s="26"/>
      <c r="E41" s="93" t="s">
        <v>899</v>
      </c>
      <c r="F41" s="99" t="s">
        <v>665</v>
      </c>
      <c r="G41" s="99" t="s">
        <v>665</v>
      </c>
    </row>
    <row r="42" spans="1:7" ht="14.25" x14ac:dyDescent="0.2">
      <c r="A42" s="91" t="s">
        <v>514</v>
      </c>
      <c r="B42" s="60" t="s">
        <v>119</v>
      </c>
      <c r="C42" s="92" t="s">
        <v>0</v>
      </c>
      <c r="D42" s="26"/>
      <c r="E42" s="93" t="s">
        <v>122</v>
      </c>
      <c r="F42" s="99" t="s">
        <v>665</v>
      </c>
      <c r="G42" s="99" t="s">
        <v>665</v>
      </c>
    </row>
    <row r="43" spans="1:7" ht="16.5" x14ac:dyDescent="0.2">
      <c r="A43" s="91" t="s">
        <v>515</v>
      </c>
      <c r="B43" s="60" t="s">
        <v>120</v>
      </c>
      <c r="C43" s="92" t="s">
        <v>663</v>
      </c>
      <c r="D43" s="38"/>
      <c r="E43" s="93" t="s">
        <v>1171</v>
      </c>
      <c r="F43" s="94" t="s">
        <v>1171</v>
      </c>
      <c r="G43" s="95">
        <f>IF(D43&gt;=150,5,0)</f>
        <v>0</v>
      </c>
    </row>
    <row r="44" spans="1:7" ht="14.25" x14ac:dyDescent="0.2">
      <c r="A44" s="91" t="s">
        <v>516</v>
      </c>
      <c r="B44" s="60" t="s">
        <v>1016</v>
      </c>
      <c r="C44" s="92" t="s">
        <v>0</v>
      </c>
      <c r="D44" s="26"/>
      <c r="E44" s="93" t="s">
        <v>899</v>
      </c>
      <c r="F44" s="99" t="s">
        <v>665</v>
      </c>
      <c r="G44" s="99" t="s">
        <v>665</v>
      </c>
    </row>
    <row r="45" spans="1:7" ht="14.25" x14ac:dyDescent="0.2">
      <c r="A45" s="91" t="s">
        <v>517</v>
      </c>
      <c r="B45" s="60" t="s">
        <v>1017</v>
      </c>
      <c r="C45" s="92" t="s">
        <v>0</v>
      </c>
      <c r="D45" s="26"/>
      <c r="E45" s="93" t="s">
        <v>121</v>
      </c>
      <c r="F45" s="99" t="s">
        <v>665</v>
      </c>
      <c r="G45" s="99" t="s">
        <v>665</v>
      </c>
    </row>
    <row r="46" spans="1:7" ht="14.25" x14ac:dyDescent="0.2">
      <c r="A46" s="91" t="s">
        <v>896</v>
      </c>
      <c r="B46" s="60" t="s">
        <v>900</v>
      </c>
      <c r="C46" s="92" t="s">
        <v>0</v>
      </c>
      <c r="D46" s="38"/>
      <c r="E46" s="93" t="s">
        <v>121</v>
      </c>
      <c r="F46" s="99" t="s">
        <v>665</v>
      </c>
      <c r="G46" s="99" t="s">
        <v>665</v>
      </c>
    </row>
    <row r="47" spans="1:7" ht="14.25" x14ac:dyDescent="0.2">
      <c r="A47" s="91" t="s">
        <v>1255</v>
      </c>
      <c r="B47" s="60" t="s">
        <v>901</v>
      </c>
      <c r="C47" s="92" t="s">
        <v>0</v>
      </c>
      <c r="D47" s="38"/>
      <c r="E47" s="93" t="s">
        <v>122</v>
      </c>
      <c r="F47" s="99" t="s">
        <v>665</v>
      </c>
      <c r="G47" s="99" t="s">
        <v>665</v>
      </c>
    </row>
    <row r="48" spans="1:7" ht="15" x14ac:dyDescent="0.2">
      <c r="A48" s="90" t="s">
        <v>315</v>
      </c>
      <c r="B48" s="212" t="s">
        <v>91</v>
      </c>
      <c r="C48" s="212"/>
      <c r="D48" s="212"/>
      <c r="E48" s="212"/>
      <c r="F48" s="212"/>
      <c r="G48" s="212" t="str">
        <f t="shared" si="0"/>
        <v/>
      </c>
    </row>
    <row r="49" spans="1:7" ht="26.25" x14ac:dyDescent="0.2">
      <c r="A49" s="115" t="s">
        <v>533</v>
      </c>
      <c r="B49" s="60" t="s">
        <v>902</v>
      </c>
      <c r="C49" s="92" t="s">
        <v>664</v>
      </c>
      <c r="D49" s="26"/>
      <c r="E49" s="93" t="s">
        <v>483</v>
      </c>
      <c r="F49" s="94" t="s">
        <v>827</v>
      </c>
      <c r="G49" s="95">
        <f>IF(D49="Ja",10,0)</f>
        <v>0</v>
      </c>
    </row>
    <row r="50" spans="1:7" ht="16.5" x14ac:dyDescent="0.2">
      <c r="A50" s="115" t="s">
        <v>534</v>
      </c>
      <c r="B50" s="60" t="s">
        <v>687</v>
      </c>
      <c r="C50" s="92" t="s">
        <v>664</v>
      </c>
      <c r="D50" s="26"/>
      <c r="E50" s="93" t="s">
        <v>483</v>
      </c>
      <c r="F50" s="94" t="s">
        <v>827</v>
      </c>
      <c r="G50" s="95">
        <f>IF(D50="Ja",10,0)</f>
        <v>0</v>
      </c>
    </row>
    <row r="51" spans="1:7" ht="28.5" x14ac:dyDescent="0.2">
      <c r="A51" s="115" t="s">
        <v>535</v>
      </c>
      <c r="B51" s="60" t="s">
        <v>688</v>
      </c>
      <c r="C51" s="92" t="s">
        <v>663</v>
      </c>
      <c r="D51" s="26"/>
      <c r="E51" s="93" t="s">
        <v>483</v>
      </c>
      <c r="F51" s="94" t="s">
        <v>828</v>
      </c>
      <c r="G51" s="95">
        <f>IF(D51="Ja",5,0)</f>
        <v>0</v>
      </c>
    </row>
    <row r="52" spans="1:7" ht="16.5" x14ac:dyDescent="0.2">
      <c r="A52" s="115" t="s">
        <v>538</v>
      </c>
      <c r="B52" s="60" t="s">
        <v>904</v>
      </c>
      <c r="C52" s="92" t="s">
        <v>662</v>
      </c>
      <c r="D52" s="26"/>
      <c r="E52" s="93" t="s">
        <v>483</v>
      </c>
      <c r="F52" s="94" t="s">
        <v>821</v>
      </c>
      <c r="G52" s="95">
        <f>IF(D52="Ja",1,0)</f>
        <v>0</v>
      </c>
    </row>
    <row r="53" spans="1:7" ht="28.5" x14ac:dyDescent="0.2">
      <c r="A53" s="115" t="s">
        <v>537</v>
      </c>
      <c r="B53" s="60" t="s">
        <v>1018</v>
      </c>
      <c r="C53" s="92" t="s">
        <v>662</v>
      </c>
      <c r="D53" s="26"/>
      <c r="E53" s="93" t="s">
        <v>483</v>
      </c>
      <c r="F53" s="94" t="s">
        <v>821</v>
      </c>
      <c r="G53" s="95">
        <f>IF(D53="Ja",1,0)</f>
        <v>0</v>
      </c>
    </row>
    <row r="54" spans="1:7" ht="14.25" x14ac:dyDescent="0.2">
      <c r="A54" s="115" t="s">
        <v>864</v>
      </c>
      <c r="B54" s="60" t="s">
        <v>582</v>
      </c>
      <c r="C54" s="92" t="s">
        <v>0</v>
      </c>
      <c r="D54" s="26"/>
      <c r="E54" s="93" t="s">
        <v>483</v>
      </c>
      <c r="F54" s="99" t="s">
        <v>665</v>
      </c>
      <c r="G54" s="99" t="s">
        <v>665</v>
      </c>
    </row>
    <row r="55" spans="1:7" ht="14.25" x14ac:dyDescent="0.2">
      <c r="A55" s="115" t="s">
        <v>865</v>
      </c>
      <c r="B55" s="60" t="s">
        <v>123</v>
      </c>
      <c r="C55" s="92" t="s">
        <v>0</v>
      </c>
      <c r="D55" s="38"/>
      <c r="E55" s="116" t="s">
        <v>124</v>
      </c>
      <c r="F55" s="99" t="s">
        <v>665</v>
      </c>
      <c r="G55" s="99" t="s">
        <v>665</v>
      </c>
    </row>
    <row r="56" spans="1:7" ht="14.25" x14ac:dyDescent="0.2">
      <c r="A56" s="115" t="s">
        <v>536</v>
      </c>
      <c r="B56" s="60" t="s">
        <v>584</v>
      </c>
      <c r="C56" s="92" t="s">
        <v>0</v>
      </c>
      <c r="D56" s="38"/>
      <c r="E56" s="116" t="s">
        <v>42</v>
      </c>
      <c r="F56" s="99" t="s">
        <v>665</v>
      </c>
      <c r="G56" s="99" t="s">
        <v>665</v>
      </c>
    </row>
    <row r="57" spans="1:7" ht="14.25" x14ac:dyDescent="0.2">
      <c r="A57" s="115" t="s">
        <v>903</v>
      </c>
      <c r="B57" s="60" t="s">
        <v>583</v>
      </c>
      <c r="C57" s="92" t="s">
        <v>0</v>
      </c>
      <c r="D57" s="38"/>
      <c r="E57" s="116" t="s">
        <v>905</v>
      </c>
      <c r="F57" s="99" t="s">
        <v>665</v>
      </c>
      <c r="G57" s="99" t="s">
        <v>665</v>
      </c>
    </row>
    <row r="58" spans="1:7" ht="15" x14ac:dyDescent="0.2">
      <c r="A58" s="90" t="s">
        <v>316</v>
      </c>
      <c r="B58" s="212" t="s">
        <v>94</v>
      </c>
      <c r="C58" s="212"/>
      <c r="D58" s="212"/>
      <c r="E58" s="212"/>
      <c r="F58" s="212"/>
      <c r="G58" s="212" t="str">
        <f t="shared" si="0"/>
        <v/>
      </c>
    </row>
    <row r="59" spans="1:7" ht="16.5" x14ac:dyDescent="0.2">
      <c r="A59" s="115" t="s">
        <v>519</v>
      </c>
      <c r="B59" s="60" t="s">
        <v>127</v>
      </c>
      <c r="C59" s="92" t="s">
        <v>662</v>
      </c>
      <c r="D59" s="26"/>
      <c r="E59" s="93" t="s">
        <v>483</v>
      </c>
      <c r="F59" s="94" t="s">
        <v>821</v>
      </c>
      <c r="G59" s="95">
        <f>IF(D59="Ja",1,0)</f>
        <v>0</v>
      </c>
    </row>
    <row r="60" spans="1:7" ht="16.5" x14ac:dyDescent="0.2">
      <c r="A60" s="115" t="s">
        <v>520</v>
      </c>
      <c r="B60" s="60" t="s">
        <v>128</v>
      </c>
      <c r="C60" s="92" t="s">
        <v>664</v>
      </c>
      <c r="D60" s="26"/>
      <c r="E60" s="93" t="s">
        <v>483</v>
      </c>
      <c r="F60" s="94" t="s">
        <v>827</v>
      </c>
      <c r="G60" s="95">
        <f>IF(D60="Ja",10,0)</f>
        <v>0</v>
      </c>
    </row>
    <row r="61" spans="1:7" ht="14.25" x14ac:dyDescent="0.2">
      <c r="A61" s="115" t="s">
        <v>521</v>
      </c>
      <c r="B61" s="60" t="s">
        <v>906</v>
      </c>
      <c r="C61" s="92" t="s">
        <v>0</v>
      </c>
      <c r="D61" s="26"/>
      <c r="E61" s="93" t="s">
        <v>894</v>
      </c>
      <c r="F61" s="99" t="s">
        <v>665</v>
      </c>
      <c r="G61" s="99" t="s">
        <v>665</v>
      </c>
    </row>
    <row r="62" spans="1:7" ht="16.5" x14ac:dyDescent="0.2">
      <c r="A62" s="115" t="s">
        <v>522</v>
      </c>
      <c r="B62" s="60" t="s">
        <v>129</v>
      </c>
      <c r="C62" s="92" t="s">
        <v>664</v>
      </c>
      <c r="D62" s="26"/>
      <c r="E62" s="93" t="s">
        <v>483</v>
      </c>
      <c r="F62" s="94" t="s">
        <v>827</v>
      </c>
      <c r="G62" s="95">
        <f>IF(D62="Ja",10,0)</f>
        <v>0</v>
      </c>
    </row>
    <row r="63" spans="1:7" ht="16.5" x14ac:dyDescent="0.2">
      <c r="A63" s="115" t="s">
        <v>523</v>
      </c>
      <c r="B63" s="60" t="s">
        <v>130</v>
      </c>
      <c r="C63" s="92" t="s">
        <v>662</v>
      </c>
      <c r="D63" s="26"/>
      <c r="E63" s="93" t="s">
        <v>483</v>
      </c>
      <c r="F63" s="94" t="s">
        <v>821</v>
      </c>
      <c r="G63" s="95">
        <f>IF(D63="Ja",1,0)</f>
        <v>0</v>
      </c>
    </row>
    <row r="64" spans="1:7" ht="16.5" x14ac:dyDescent="0.2">
      <c r="A64" s="115" t="s">
        <v>524</v>
      </c>
      <c r="B64" s="60" t="s">
        <v>585</v>
      </c>
      <c r="C64" s="92" t="s">
        <v>662</v>
      </c>
      <c r="D64" s="26"/>
      <c r="E64" s="93" t="s">
        <v>483</v>
      </c>
      <c r="F64" s="94" t="s">
        <v>821</v>
      </c>
      <c r="G64" s="95">
        <f>IF(D64="Ja",1,0)</f>
        <v>0</v>
      </c>
    </row>
    <row r="65" spans="1:7" ht="16.5" x14ac:dyDescent="0.2">
      <c r="A65" s="115" t="s">
        <v>525</v>
      </c>
      <c r="B65" s="60" t="s">
        <v>131</v>
      </c>
      <c r="C65" s="92" t="s">
        <v>662</v>
      </c>
      <c r="D65" s="26"/>
      <c r="E65" s="93" t="s">
        <v>483</v>
      </c>
      <c r="F65" s="94" t="s">
        <v>821</v>
      </c>
      <c r="G65" s="95">
        <f>IF(D65="Ja",1,0)</f>
        <v>0</v>
      </c>
    </row>
    <row r="66" spans="1:7" ht="14.25" x14ac:dyDescent="0.2">
      <c r="A66" s="115" t="s">
        <v>526</v>
      </c>
      <c r="B66" s="60" t="s">
        <v>125</v>
      </c>
      <c r="C66" s="92" t="s">
        <v>0</v>
      </c>
      <c r="D66" s="26"/>
      <c r="E66" s="93" t="s">
        <v>483</v>
      </c>
      <c r="F66" s="99" t="s">
        <v>665</v>
      </c>
      <c r="G66" s="99" t="s">
        <v>665</v>
      </c>
    </row>
    <row r="67" spans="1:7" ht="14.25" x14ac:dyDescent="0.2">
      <c r="A67" s="115" t="s">
        <v>527</v>
      </c>
      <c r="B67" s="60" t="s">
        <v>126</v>
      </c>
      <c r="C67" s="92" t="s">
        <v>0</v>
      </c>
      <c r="D67" s="26"/>
      <c r="E67" s="116" t="s">
        <v>38</v>
      </c>
      <c r="F67" s="99" t="s">
        <v>665</v>
      </c>
      <c r="G67" s="99" t="s">
        <v>665</v>
      </c>
    </row>
    <row r="68" spans="1:7" ht="28.5" x14ac:dyDescent="0.2">
      <c r="A68" s="115" t="s">
        <v>907</v>
      </c>
      <c r="B68" s="60" t="s">
        <v>1051</v>
      </c>
      <c r="C68" s="92" t="s">
        <v>662</v>
      </c>
      <c r="D68" s="26"/>
      <c r="E68" s="93" t="s">
        <v>483</v>
      </c>
      <c r="F68" s="94" t="s">
        <v>821</v>
      </c>
      <c r="G68" s="95">
        <f>IF(D68="Ja",1,0)</f>
        <v>0</v>
      </c>
    </row>
    <row r="69" spans="1:7" ht="14.25" x14ac:dyDescent="0.2">
      <c r="A69" s="115" t="s">
        <v>908</v>
      </c>
      <c r="B69" s="60" t="s">
        <v>132</v>
      </c>
      <c r="C69" s="92" t="s">
        <v>0</v>
      </c>
      <c r="D69" s="26"/>
      <c r="E69" s="93" t="s">
        <v>483</v>
      </c>
      <c r="F69" s="99" t="s">
        <v>665</v>
      </c>
      <c r="G69" s="99" t="s">
        <v>665</v>
      </c>
    </row>
    <row r="70" spans="1:7" ht="14.25" x14ac:dyDescent="0.2">
      <c r="A70" s="115" t="s">
        <v>909</v>
      </c>
      <c r="B70" s="60" t="s">
        <v>133</v>
      </c>
      <c r="C70" s="92" t="s">
        <v>0</v>
      </c>
      <c r="D70" s="26"/>
      <c r="E70" s="93" t="s">
        <v>483</v>
      </c>
      <c r="F70" s="99" t="s">
        <v>665</v>
      </c>
      <c r="G70" s="99" t="s">
        <v>665</v>
      </c>
    </row>
    <row r="71" spans="1:7" ht="14.25" x14ac:dyDescent="0.2">
      <c r="A71" s="115" t="s">
        <v>910</v>
      </c>
      <c r="B71" s="60" t="s">
        <v>134</v>
      </c>
      <c r="C71" s="92" t="s">
        <v>0</v>
      </c>
      <c r="D71" s="26"/>
      <c r="E71" s="93" t="s">
        <v>483</v>
      </c>
      <c r="F71" s="99" t="s">
        <v>665</v>
      </c>
      <c r="G71" s="99" t="s">
        <v>665</v>
      </c>
    </row>
    <row r="72" spans="1:7" ht="14.25" x14ac:dyDescent="0.2">
      <c r="A72" s="115" t="s">
        <v>911</v>
      </c>
      <c r="B72" s="60" t="s">
        <v>135</v>
      </c>
      <c r="C72" s="92" t="s">
        <v>0</v>
      </c>
      <c r="D72" s="26"/>
      <c r="E72" s="93" t="s">
        <v>483</v>
      </c>
      <c r="F72" s="99" t="s">
        <v>665</v>
      </c>
      <c r="G72" s="99" t="s">
        <v>665</v>
      </c>
    </row>
    <row r="73" spans="1:7" ht="14.25" x14ac:dyDescent="0.2">
      <c r="A73" s="115" t="s">
        <v>912</v>
      </c>
      <c r="B73" s="60" t="s">
        <v>136</v>
      </c>
      <c r="C73" s="92" t="s">
        <v>0</v>
      </c>
      <c r="D73" s="26"/>
      <c r="E73" s="93" t="s">
        <v>483</v>
      </c>
      <c r="F73" s="99" t="s">
        <v>665</v>
      </c>
      <c r="G73" s="99" t="s">
        <v>665</v>
      </c>
    </row>
    <row r="74" spans="1:7" ht="14.25" x14ac:dyDescent="0.2">
      <c r="A74" s="115" t="s">
        <v>913</v>
      </c>
      <c r="B74" s="60" t="s">
        <v>137</v>
      </c>
      <c r="C74" s="92" t="s">
        <v>0</v>
      </c>
      <c r="D74" s="26"/>
      <c r="E74" s="93" t="s">
        <v>483</v>
      </c>
      <c r="F74" s="99" t="s">
        <v>665</v>
      </c>
      <c r="G74" s="99" t="s">
        <v>665</v>
      </c>
    </row>
    <row r="75" spans="1:7" ht="28.5" x14ac:dyDescent="0.2">
      <c r="A75" s="115" t="s">
        <v>914</v>
      </c>
      <c r="B75" s="60" t="s">
        <v>1050</v>
      </c>
      <c r="C75" s="92" t="s">
        <v>664</v>
      </c>
      <c r="D75" s="26"/>
      <c r="E75" s="93" t="s">
        <v>483</v>
      </c>
      <c r="F75" s="94" t="s">
        <v>827</v>
      </c>
      <c r="G75" s="95">
        <f>IF(D75="Ja",10,0)</f>
        <v>0</v>
      </c>
    </row>
    <row r="76" spans="1:7" ht="14.25" x14ac:dyDescent="0.2">
      <c r="A76" s="115" t="s">
        <v>1052</v>
      </c>
      <c r="B76" s="60" t="s">
        <v>1053</v>
      </c>
      <c r="C76" s="92" t="s">
        <v>0</v>
      </c>
      <c r="D76" s="26"/>
      <c r="E76" s="93" t="s">
        <v>894</v>
      </c>
      <c r="F76" s="99" t="s">
        <v>665</v>
      </c>
      <c r="G76" s="99" t="s">
        <v>665</v>
      </c>
    </row>
    <row r="77" spans="1:7" ht="15" x14ac:dyDescent="0.2">
      <c r="A77" s="90" t="s">
        <v>317</v>
      </c>
      <c r="B77" s="212" t="s">
        <v>109</v>
      </c>
      <c r="C77" s="212"/>
      <c r="D77" s="212"/>
      <c r="E77" s="212"/>
      <c r="F77" s="212"/>
      <c r="G77" s="212" t="str">
        <f t="shared" si="0"/>
        <v/>
      </c>
    </row>
    <row r="78" spans="1:7" ht="16.5" x14ac:dyDescent="0.2">
      <c r="A78" s="115" t="s">
        <v>540</v>
      </c>
      <c r="B78" s="60" t="s">
        <v>915</v>
      </c>
      <c r="C78" s="92" t="s">
        <v>662</v>
      </c>
      <c r="D78" s="26"/>
      <c r="E78" s="93" t="s">
        <v>483</v>
      </c>
      <c r="F78" s="94" t="s">
        <v>821</v>
      </c>
      <c r="G78" s="95">
        <f>IF(D78="Ja",1,0)</f>
        <v>0</v>
      </c>
    </row>
    <row r="79" spans="1:7" ht="16.5" x14ac:dyDescent="0.2">
      <c r="A79" s="115" t="s">
        <v>541</v>
      </c>
      <c r="B79" s="60" t="s">
        <v>139</v>
      </c>
      <c r="C79" s="92" t="s">
        <v>662</v>
      </c>
      <c r="D79" s="26"/>
      <c r="E79" s="93" t="s">
        <v>483</v>
      </c>
      <c r="F79" s="94" t="s">
        <v>821</v>
      </c>
      <c r="G79" s="95">
        <f>IF(D79="Ja",1,0)</f>
        <v>0</v>
      </c>
    </row>
    <row r="80" spans="1:7" ht="16.5" x14ac:dyDescent="0.2">
      <c r="A80" s="115" t="s">
        <v>542</v>
      </c>
      <c r="B80" s="60" t="s">
        <v>138</v>
      </c>
      <c r="C80" s="92" t="s">
        <v>662</v>
      </c>
      <c r="D80" s="26"/>
      <c r="E80" s="93" t="s">
        <v>483</v>
      </c>
      <c r="F80" s="94" t="s">
        <v>821</v>
      </c>
      <c r="G80" s="95">
        <f>IF(D80="Ja",1,0)</f>
        <v>0</v>
      </c>
    </row>
    <row r="81" spans="1:7" ht="14.25" x14ac:dyDescent="0.2">
      <c r="A81" s="115" t="s">
        <v>543</v>
      </c>
      <c r="B81" s="60" t="s">
        <v>140</v>
      </c>
      <c r="C81" s="92" t="s">
        <v>0</v>
      </c>
      <c r="D81" s="26"/>
      <c r="E81" s="93" t="s">
        <v>483</v>
      </c>
      <c r="F81" s="99" t="s">
        <v>665</v>
      </c>
      <c r="G81" s="95" t="str">
        <f t="shared" si="0"/>
        <v/>
      </c>
    </row>
    <row r="82" spans="1:7" ht="27.75" customHeight="1" x14ac:dyDescent="0.2">
      <c r="A82" s="90" t="s">
        <v>318</v>
      </c>
      <c r="B82" s="212" t="s">
        <v>587</v>
      </c>
      <c r="C82" s="212"/>
      <c r="D82" s="212"/>
      <c r="E82" s="212"/>
      <c r="F82" s="212"/>
      <c r="G82" s="212" t="str">
        <f t="shared" ref="G82" si="1">IF(D82="0","0",IF(AND(C82="W",E82="ja / nein",D82="ja"),IF(F82="Doppelte Punktzahl",4,2),IF(AND(E82&lt;&gt;"ja / nein",C82="w",D82&lt;&gt;0),"indivduelle Prüfung","")))</f>
        <v/>
      </c>
    </row>
    <row r="83" spans="1:7" ht="28.5" x14ac:dyDescent="0.2">
      <c r="A83" s="115" t="s">
        <v>567</v>
      </c>
      <c r="B83" s="60" t="s">
        <v>860</v>
      </c>
      <c r="C83" s="92" t="s">
        <v>0</v>
      </c>
      <c r="D83" s="26"/>
      <c r="E83" s="93" t="s">
        <v>483</v>
      </c>
      <c r="F83" s="99" t="s">
        <v>665</v>
      </c>
      <c r="G83" s="99" t="s">
        <v>665</v>
      </c>
    </row>
    <row r="84" spans="1:7" ht="16.5" x14ac:dyDescent="0.2">
      <c r="A84" s="115" t="s">
        <v>568</v>
      </c>
      <c r="B84" s="60" t="s">
        <v>986</v>
      </c>
      <c r="C84" s="92" t="s">
        <v>663</v>
      </c>
      <c r="D84" s="26"/>
      <c r="E84" s="93" t="s">
        <v>483</v>
      </c>
      <c r="F84" s="94" t="s">
        <v>828</v>
      </c>
      <c r="G84" s="95">
        <f>IF(D84="Ja",5,0)</f>
        <v>0</v>
      </c>
    </row>
    <row r="85" spans="1:7" ht="14.25" x14ac:dyDescent="0.2">
      <c r="A85" s="115" t="s">
        <v>569</v>
      </c>
      <c r="B85" s="60" t="s">
        <v>633</v>
      </c>
      <c r="C85" s="92" t="s">
        <v>0</v>
      </c>
      <c r="D85" s="38"/>
      <c r="E85" s="93" t="s">
        <v>37</v>
      </c>
      <c r="F85" s="99" t="s">
        <v>665</v>
      </c>
      <c r="G85" s="99" t="s">
        <v>665</v>
      </c>
    </row>
    <row r="86" spans="1:7" ht="14.25" x14ac:dyDescent="0.2">
      <c r="A86" s="115" t="s">
        <v>570</v>
      </c>
      <c r="B86" s="60" t="s">
        <v>634</v>
      </c>
      <c r="C86" s="92" t="s">
        <v>0</v>
      </c>
      <c r="D86" s="38"/>
      <c r="E86" s="93" t="s">
        <v>37</v>
      </c>
      <c r="F86" s="99" t="s">
        <v>665</v>
      </c>
      <c r="G86" s="99" t="s">
        <v>665</v>
      </c>
    </row>
    <row r="87" spans="1:7" ht="14.25" x14ac:dyDescent="0.2">
      <c r="A87" s="115" t="s">
        <v>571</v>
      </c>
      <c r="B87" s="60" t="s">
        <v>635</v>
      </c>
      <c r="C87" s="92" t="s">
        <v>0</v>
      </c>
      <c r="D87" s="38"/>
      <c r="E87" s="93" t="s">
        <v>37</v>
      </c>
      <c r="F87" s="99" t="s">
        <v>665</v>
      </c>
      <c r="G87" s="99" t="s">
        <v>665</v>
      </c>
    </row>
    <row r="88" spans="1:7" ht="16.5" x14ac:dyDescent="0.2">
      <c r="A88" s="115" t="s">
        <v>572</v>
      </c>
      <c r="B88" s="60" t="s">
        <v>636</v>
      </c>
      <c r="C88" s="92" t="s">
        <v>662</v>
      </c>
      <c r="D88" s="26"/>
      <c r="E88" s="93" t="s">
        <v>483</v>
      </c>
      <c r="F88" s="94" t="s">
        <v>821</v>
      </c>
      <c r="G88" s="95">
        <f t="shared" ref="G88:G89" si="2">IF(D88="Ja",1,0)</f>
        <v>0</v>
      </c>
    </row>
    <row r="89" spans="1:7" ht="16.5" x14ac:dyDescent="0.2">
      <c r="A89" s="115" t="s">
        <v>573</v>
      </c>
      <c r="B89" s="60" t="s">
        <v>141</v>
      </c>
      <c r="C89" s="92" t="s">
        <v>662</v>
      </c>
      <c r="D89" s="26"/>
      <c r="E89" s="93" t="s">
        <v>483</v>
      </c>
      <c r="F89" s="94" t="s">
        <v>821</v>
      </c>
      <c r="G89" s="95">
        <f t="shared" si="2"/>
        <v>0</v>
      </c>
    </row>
    <row r="90" spans="1:7" ht="14.25" x14ac:dyDescent="0.2">
      <c r="A90" s="115" t="s">
        <v>574</v>
      </c>
      <c r="B90" s="60" t="s">
        <v>637</v>
      </c>
      <c r="C90" s="92" t="s">
        <v>0</v>
      </c>
      <c r="D90" s="38"/>
      <c r="E90" s="93" t="s">
        <v>37</v>
      </c>
      <c r="F90" s="99" t="s">
        <v>665</v>
      </c>
      <c r="G90" s="99" t="s">
        <v>665</v>
      </c>
    </row>
    <row r="91" spans="1:7" ht="14.25" x14ac:dyDescent="0.2">
      <c r="A91" s="115" t="s">
        <v>575</v>
      </c>
      <c r="B91" s="60" t="s">
        <v>638</v>
      </c>
      <c r="C91" s="92" t="s">
        <v>0</v>
      </c>
      <c r="D91" s="38"/>
      <c r="E91" s="93" t="s">
        <v>37</v>
      </c>
      <c r="F91" s="99" t="s">
        <v>665</v>
      </c>
      <c r="G91" s="99" t="s">
        <v>665</v>
      </c>
    </row>
    <row r="92" spans="1:7" ht="14.25" x14ac:dyDescent="0.2">
      <c r="A92" s="115" t="s">
        <v>576</v>
      </c>
      <c r="B92" s="60" t="s">
        <v>142</v>
      </c>
      <c r="C92" s="92" t="s">
        <v>0</v>
      </c>
      <c r="D92" s="41"/>
      <c r="E92" s="93" t="s">
        <v>1</v>
      </c>
      <c r="F92" s="99" t="s">
        <v>665</v>
      </c>
      <c r="G92" s="99" t="s">
        <v>665</v>
      </c>
    </row>
    <row r="93" spans="1:7" ht="14.25" x14ac:dyDescent="0.2">
      <c r="A93" s="115" t="s">
        <v>1094</v>
      </c>
      <c r="B93" s="60" t="s">
        <v>143</v>
      </c>
      <c r="C93" s="92" t="s">
        <v>0</v>
      </c>
      <c r="D93" s="39"/>
      <c r="E93" s="93" t="s">
        <v>677</v>
      </c>
      <c r="F93" s="99" t="s">
        <v>665</v>
      </c>
      <c r="G93" s="99" t="s">
        <v>665</v>
      </c>
    </row>
    <row r="94" spans="1:7" ht="14.25" x14ac:dyDescent="0.2">
      <c r="A94" s="115" t="s">
        <v>1095</v>
      </c>
      <c r="B94" s="60" t="s">
        <v>144</v>
      </c>
      <c r="C94" s="92" t="s">
        <v>0</v>
      </c>
      <c r="D94" s="26"/>
      <c r="E94" s="93" t="s">
        <v>483</v>
      </c>
      <c r="F94" s="99" t="s">
        <v>665</v>
      </c>
      <c r="G94" s="99" t="s">
        <v>665</v>
      </c>
    </row>
    <row r="95" spans="1:7" ht="14.25" x14ac:dyDescent="0.2">
      <c r="A95" s="115" t="s">
        <v>1096</v>
      </c>
      <c r="B95" s="60" t="s">
        <v>145</v>
      </c>
      <c r="C95" s="92" t="s">
        <v>0</v>
      </c>
      <c r="D95" s="26"/>
      <c r="E95" s="93" t="s">
        <v>483</v>
      </c>
      <c r="F95" s="99" t="s">
        <v>665</v>
      </c>
      <c r="G95" s="99" t="s">
        <v>665</v>
      </c>
    </row>
    <row r="96" spans="1:7" ht="16.5" x14ac:dyDescent="0.2">
      <c r="A96" s="115" t="s">
        <v>1097</v>
      </c>
      <c r="B96" s="60" t="s">
        <v>198</v>
      </c>
      <c r="C96" s="92" t="s">
        <v>663</v>
      </c>
      <c r="D96" s="26"/>
      <c r="E96" s="93" t="s">
        <v>483</v>
      </c>
      <c r="F96" s="94" t="s">
        <v>828</v>
      </c>
      <c r="G96" s="95">
        <f>IF(D96="Ja",5,0)</f>
        <v>0</v>
      </c>
    </row>
    <row r="97" spans="1:7" ht="18.75" customHeight="1" x14ac:dyDescent="0.2">
      <c r="A97" s="115" t="s">
        <v>1098</v>
      </c>
      <c r="B97" s="60" t="s">
        <v>199</v>
      </c>
      <c r="C97" s="92" t="s">
        <v>663</v>
      </c>
      <c r="D97" s="26"/>
      <c r="E97" s="93" t="s">
        <v>483</v>
      </c>
      <c r="F97" s="94" t="s">
        <v>828</v>
      </c>
      <c r="G97" s="95">
        <f>IF(D97="Ja",5,0)</f>
        <v>0</v>
      </c>
    </row>
    <row r="98" spans="1:7" ht="16.5" x14ac:dyDescent="0.2">
      <c r="A98" s="115" t="s">
        <v>1099</v>
      </c>
      <c r="B98" s="60" t="s">
        <v>639</v>
      </c>
      <c r="C98" s="92" t="s">
        <v>664</v>
      </c>
      <c r="D98" s="38"/>
      <c r="E98" s="93" t="s">
        <v>37</v>
      </c>
      <c r="F98" s="94" t="s">
        <v>1195</v>
      </c>
      <c r="G98" s="95">
        <f>IF(D98&gt;=100,10,0)</f>
        <v>0</v>
      </c>
    </row>
    <row r="99" spans="1:7" ht="16.5" x14ac:dyDescent="0.2">
      <c r="A99" s="115" t="s">
        <v>1100</v>
      </c>
      <c r="B99" s="60" t="s">
        <v>736</v>
      </c>
      <c r="C99" s="92" t="s">
        <v>662</v>
      </c>
      <c r="D99" s="26"/>
      <c r="E99" s="93" t="s">
        <v>483</v>
      </c>
      <c r="F99" s="94" t="s">
        <v>1196</v>
      </c>
      <c r="G99" s="95">
        <f>IF(D99="Ja",1,0)</f>
        <v>0</v>
      </c>
    </row>
    <row r="100" spans="1:7" ht="28.5" x14ac:dyDescent="0.2">
      <c r="A100" s="115" t="s">
        <v>1101</v>
      </c>
      <c r="B100" s="60" t="s">
        <v>756</v>
      </c>
      <c r="C100" s="92" t="s">
        <v>662</v>
      </c>
      <c r="D100" s="26"/>
      <c r="E100" s="93" t="s">
        <v>483</v>
      </c>
      <c r="F100" s="94" t="s">
        <v>821</v>
      </c>
      <c r="G100" s="95">
        <f t="shared" ref="G100" si="3">IF(D100="Ja",1,0)</f>
        <v>0</v>
      </c>
    </row>
    <row r="101" spans="1:7" ht="16.5" x14ac:dyDescent="0.2">
      <c r="A101" s="115" t="s">
        <v>1102</v>
      </c>
      <c r="B101" s="60" t="s">
        <v>146</v>
      </c>
      <c r="C101" s="92" t="s">
        <v>662</v>
      </c>
      <c r="D101" s="40"/>
      <c r="E101" s="93" t="s">
        <v>641</v>
      </c>
      <c r="F101" s="94" t="s">
        <v>848</v>
      </c>
      <c r="G101" s="95">
        <f>IF(D101&gt;3,5,0)</f>
        <v>0</v>
      </c>
    </row>
    <row r="102" spans="1:7" ht="16.5" x14ac:dyDescent="0.2">
      <c r="A102" s="115" t="s">
        <v>1103</v>
      </c>
      <c r="B102" s="60" t="s">
        <v>147</v>
      </c>
      <c r="C102" s="92" t="s">
        <v>662</v>
      </c>
      <c r="D102" s="41"/>
      <c r="E102" s="93" t="s">
        <v>1</v>
      </c>
      <c r="F102" s="94" t="s">
        <v>849</v>
      </c>
      <c r="G102" s="95">
        <f>IF(D102&gt;850,1,0)</f>
        <v>0</v>
      </c>
    </row>
    <row r="103" spans="1:7" ht="16.5" x14ac:dyDescent="0.2">
      <c r="A103" s="115" t="s">
        <v>1104</v>
      </c>
      <c r="B103" s="60" t="s">
        <v>737</v>
      </c>
      <c r="C103" s="92" t="s">
        <v>662</v>
      </c>
      <c r="D103" s="26"/>
      <c r="E103" s="93" t="s">
        <v>483</v>
      </c>
      <c r="F103" s="94" t="s">
        <v>821</v>
      </c>
      <c r="G103" s="95">
        <f t="shared" ref="G103:G109" si="4">IF(D103="Ja",1,0)</f>
        <v>0</v>
      </c>
    </row>
    <row r="104" spans="1:7" ht="16.5" x14ac:dyDescent="0.2">
      <c r="A104" s="115" t="s">
        <v>1105</v>
      </c>
      <c r="B104" s="60" t="s">
        <v>148</v>
      </c>
      <c r="C104" s="92" t="s">
        <v>662</v>
      </c>
      <c r="D104" s="26"/>
      <c r="E104" s="93" t="s">
        <v>483</v>
      </c>
      <c r="F104" s="94" t="s">
        <v>821</v>
      </c>
      <c r="G104" s="95">
        <f t="shared" si="4"/>
        <v>0</v>
      </c>
    </row>
    <row r="105" spans="1:7" ht="16.5" x14ac:dyDescent="0.2">
      <c r="A105" s="115" t="s">
        <v>1106</v>
      </c>
      <c r="B105" s="60" t="s">
        <v>738</v>
      </c>
      <c r="C105" s="92" t="s">
        <v>662</v>
      </c>
      <c r="D105" s="26"/>
      <c r="E105" s="93" t="s">
        <v>483</v>
      </c>
      <c r="F105" s="94" t="s">
        <v>821</v>
      </c>
      <c r="G105" s="95">
        <f t="shared" si="4"/>
        <v>0</v>
      </c>
    </row>
    <row r="106" spans="1:7" ht="42.75" customHeight="1" x14ac:dyDescent="0.2">
      <c r="A106" s="115" t="s">
        <v>1107</v>
      </c>
      <c r="B106" s="60" t="s">
        <v>710</v>
      </c>
      <c r="C106" s="92" t="s">
        <v>662</v>
      </c>
      <c r="D106" s="26"/>
      <c r="E106" s="93" t="s">
        <v>483</v>
      </c>
      <c r="F106" s="94" t="s">
        <v>821</v>
      </c>
      <c r="G106" s="95">
        <f t="shared" si="4"/>
        <v>0</v>
      </c>
    </row>
    <row r="107" spans="1:7" ht="16.5" x14ac:dyDescent="0.2">
      <c r="A107" s="115" t="s">
        <v>1108</v>
      </c>
      <c r="B107" s="60" t="s">
        <v>722</v>
      </c>
      <c r="C107" s="92" t="s">
        <v>662</v>
      </c>
      <c r="D107" s="26"/>
      <c r="E107" s="93" t="s">
        <v>483</v>
      </c>
      <c r="F107" s="94" t="s">
        <v>821</v>
      </c>
      <c r="G107" s="95">
        <f t="shared" si="4"/>
        <v>0</v>
      </c>
    </row>
    <row r="108" spans="1:7" ht="16.5" x14ac:dyDescent="0.2">
      <c r="A108" s="115" t="s">
        <v>1109</v>
      </c>
      <c r="B108" s="102" t="s">
        <v>640</v>
      </c>
      <c r="C108" s="92" t="s">
        <v>662</v>
      </c>
      <c r="D108" s="26"/>
      <c r="E108" s="93" t="s">
        <v>483</v>
      </c>
      <c r="F108" s="94" t="s">
        <v>821</v>
      </c>
      <c r="G108" s="95">
        <f t="shared" si="4"/>
        <v>0</v>
      </c>
    </row>
    <row r="109" spans="1:7" ht="28.5" x14ac:dyDescent="0.2">
      <c r="A109" s="115" t="s">
        <v>1110</v>
      </c>
      <c r="B109" s="60" t="s">
        <v>711</v>
      </c>
      <c r="C109" s="92" t="s">
        <v>662</v>
      </c>
      <c r="D109" s="26"/>
      <c r="E109" s="93" t="s">
        <v>483</v>
      </c>
      <c r="F109" s="94" t="s">
        <v>821</v>
      </c>
      <c r="G109" s="95">
        <f t="shared" si="4"/>
        <v>0</v>
      </c>
    </row>
    <row r="110" spans="1:7" ht="16.5" x14ac:dyDescent="0.2">
      <c r="A110" s="115" t="s">
        <v>1111</v>
      </c>
      <c r="B110" s="102" t="s">
        <v>170</v>
      </c>
      <c r="C110" s="92" t="s">
        <v>662</v>
      </c>
      <c r="D110" s="40"/>
      <c r="E110" s="93" t="s">
        <v>642</v>
      </c>
      <c r="F110" s="94" t="s">
        <v>850</v>
      </c>
      <c r="G110" s="95">
        <f>IF(D110&lt;=15,1,0)</f>
        <v>1</v>
      </c>
    </row>
    <row r="111" spans="1:7" ht="15" x14ac:dyDescent="0.2">
      <c r="A111" s="90" t="s">
        <v>318</v>
      </c>
      <c r="B111" s="212" t="s">
        <v>100</v>
      </c>
      <c r="C111" s="212"/>
      <c r="D111" s="212"/>
      <c r="E111" s="212"/>
      <c r="F111" s="212"/>
      <c r="G111" s="212"/>
    </row>
    <row r="112" spans="1:7" ht="16.5" x14ac:dyDescent="0.2">
      <c r="A112" s="115" t="s">
        <v>567</v>
      </c>
      <c r="B112" s="60" t="s">
        <v>149</v>
      </c>
      <c r="C112" s="92" t="s">
        <v>663</v>
      </c>
      <c r="D112" s="26"/>
      <c r="E112" s="93" t="s">
        <v>483</v>
      </c>
      <c r="F112" s="94" t="s">
        <v>828</v>
      </c>
      <c r="G112" s="95">
        <f t="shared" ref="G112:G113" si="5">IF(D112="Ja",5,0)</f>
        <v>0</v>
      </c>
    </row>
    <row r="113" spans="1:7" ht="28.5" x14ac:dyDescent="0.2">
      <c r="A113" s="115" t="s">
        <v>568</v>
      </c>
      <c r="B113" s="60" t="s">
        <v>713</v>
      </c>
      <c r="C113" s="92" t="s">
        <v>663</v>
      </c>
      <c r="D113" s="26"/>
      <c r="E113" s="93" t="s">
        <v>483</v>
      </c>
      <c r="F113" s="94" t="s">
        <v>828</v>
      </c>
      <c r="G113" s="95">
        <f t="shared" si="5"/>
        <v>0</v>
      </c>
    </row>
    <row r="114" spans="1:7" ht="16.5" x14ac:dyDescent="0.2">
      <c r="A114" s="115" t="s">
        <v>569</v>
      </c>
      <c r="B114" s="60" t="s">
        <v>714</v>
      </c>
      <c r="C114" s="92" t="s">
        <v>662</v>
      </c>
      <c r="D114" s="26"/>
      <c r="E114" s="93" t="s">
        <v>483</v>
      </c>
      <c r="F114" s="94" t="s">
        <v>821</v>
      </c>
      <c r="G114" s="95">
        <f t="shared" ref="G114" si="6">IF(D114="Ja",1,0)</f>
        <v>0</v>
      </c>
    </row>
    <row r="115" spans="1:7" ht="15" x14ac:dyDescent="0.2">
      <c r="A115" s="90" t="s">
        <v>319</v>
      </c>
      <c r="B115" s="212" t="s">
        <v>101</v>
      </c>
      <c r="C115" s="212"/>
      <c r="D115" s="212"/>
      <c r="E115" s="212"/>
      <c r="F115" s="212"/>
      <c r="G115" s="212" t="str">
        <f t="shared" ref="G115" si="7">IF(D115="0","0",IF(AND(C115="W",E115="ja / nein",D115="ja"),IF(F115="Doppelte Punktzahl",4,2),IF(AND(E115&lt;&gt;"ja / nein",C115="w",D115&lt;&gt;0),"indivduelle Prüfung","")))</f>
        <v/>
      </c>
    </row>
    <row r="116" spans="1:7" ht="16.5" x14ac:dyDescent="0.2">
      <c r="A116" s="115" t="s">
        <v>617</v>
      </c>
      <c r="B116" s="60" t="s">
        <v>1002</v>
      </c>
      <c r="C116" s="92" t="s">
        <v>663</v>
      </c>
      <c r="D116" s="26"/>
      <c r="E116" s="93" t="s">
        <v>483</v>
      </c>
      <c r="F116" s="94" t="s">
        <v>828</v>
      </c>
      <c r="G116" s="95">
        <f t="shared" ref="G116" si="8">IF(D116="Ja",5,0)</f>
        <v>0</v>
      </c>
    </row>
    <row r="117" spans="1:7" ht="28.5" x14ac:dyDescent="0.2">
      <c r="A117" s="115" t="s">
        <v>618</v>
      </c>
      <c r="B117" s="60" t="s">
        <v>150</v>
      </c>
      <c r="C117" s="92" t="s">
        <v>662</v>
      </c>
      <c r="D117" s="26"/>
      <c r="E117" s="93" t="s">
        <v>483</v>
      </c>
      <c r="F117" s="94" t="s">
        <v>821</v>
      </c>
      <c r="G117" s="95">
        <f t="shared" ref="G117" si="9">IF(D117="Ja",1,0)</f>
        <v>0</v>
      </c>
    </row>
    <row r="118" spans="1:7" ht="28.5" x14ac:dyDescent="0.2">
      <c r="A118" s="115" t="s">
        <v>619</v>
      </c>
      <c r="B118" s="60" t="s">
        <v>720</v>
      </c>
      <c r="C118" s="92" t="s">
        <v>663</v>
      </c>
      <c r="D118" s="26"/>
      <c r="E118" s="93" t="s">
        <v>483</v>
      </c>
      <c r="F118" s="94" t="s">
        <v>828</v>
      </c>
      <c r="G118" s="95">
        <f t="shared" ref="G118" si="10">IF(D118="Ja",5,0)</f>
        <v>0</v>
      </c>
    </row>
    <row r="119" spans="1:7" ht="14.25" x14ac:dyDescent="0.2">
      <c r="A119" s="115" t="s">
        <v>976</v>
      </c>
      <c r="B119" s="60" t="s">
        <v>151</v>
      </c>
      <c r="C119" s="92" t="s">
        <v>0</v>
      </c>
      <c r="D119" s="26"/>
      <c r="E119" s="93" t="s">
        <v>894</v>
      </c>
      <c r="F119" s="99" t="s">
        <v>665</v>
      </c>
      <c r="G119" s="99" t="s">
        <v>665</v>
      </c>
    </row>
    <row r="120" spans="1:7" ht="16.5" x14ac:dyDescent="0.2">
      <c r="A120" s="115" t="s">
        <v>977</v>
      </c>
      <c r="B120" s="60" t="s">
        <v>152</v>
      </c>
      <c r="C120" s="92" t="s">
        <v>664</v>
      </c>
      <c r="D120" s="41"/>
      <c r="E120" s="93" t="s">
        <v>1</v>
      </c>
      <c r="F120" s="94" t="s">
        <v>835</v>
      </c>
      <c r="G120" s="95">
        <f>IF(D120&gt;6,10,0)</f>
        <v>0</v>
      </c>
    </row>
    <row r="121" spans="1:7" ht="16.5" x14ac:dyDescent="0.2">
      <c r="A121" s="115" t="s">
        <v>978</v>
      </c>
      <c r="B121" s="60" t="s">
        <v>153</v>
      </c>
      <c r="C121" s="92" t="s">
        <v>662</v>
      </c>
      <c r="D121" s="26"/>
      <c r="E121" s="93" t="s">
        <v>483</v>
      </c>
      <c r="F121" s="94" t="s">
        <v>821</v>
      </c>
      <c r="G121" s="95">
        <f t="shared" ref="G121:G124" si="11">IF(D121="Ja",1,0)</f>
        <v>0</v>
      </c>
    </row>
    <row r="122" spans="1:7" ht="16.5" x14ac:dyDescent="0.2">
      <c r="A122" s="115" t="s">
        <v>979</v>
      </c>
      <c r="B122" s="60" t="s">
        <v>154</v>
      </c>
      <c r="C122" s="92" t="s">
        <v>662</v>
      </c>
      <c r="D122" s="26"/>
      <c r="E122" s="93" t="s">
        <v>483</v>
      </c>
      <c r="F122" s="94" t="s">
        <v>821</v>
      </c>
      <c r="G122" s="95">
        <f t="shared" si="11"/>
        <v>0</v>
      </c>
    </row>
    <row r="123" spans="1:7" ht="16.5" x14ac:dyDescent="0.2">
      <c r="A123" s="115" t="s">
        <v>980</v>
      </c>
      <c r="B123" s="60" t="s">
        <v>155</v>
      </c>
      <c r="C123" s="92" t="s">
        <v>662</v>
      </c>
      <c r="D123" s="26"/>
      <c r="E123" s="93" t="s">
        <v>483</v>
      </c>
      <c r="F123" s="94" t="s">
        <v>821</v>
      </c>
      <c r="G123" s="95">
        <f t="shared" si="11"/>
        <v>0</v>
      </c>
    </row>
    <row r="124" spans="1:7" ht="16.5" x14ac:dyDescent="0.2">
      <c r="A124" s="115" t="s">
        <v>981</v>
      </c>
      <c r="B124" s="60" t="s">
        <v>156</v>
      </c>
      <c r="C124" s="92" t="s">
        <v>662</v>
      </c>
      <c r="D124" s="26"/>
      <c r="E124" s="93" t="s">
        <v>483</v>
      </c>
      <c r="F124" s="94" t="s">
        <v>821</v>
      </c>
      <c r="G124" s="95">
        <f t="shared" si="11"/>
        <v>0</v>
      </c>
    </row>
    <row r="125" spans="1:7" ht="28.5" x14ac:dyDescent="0.2">
      <c r="A125" s="115" t="s">
        <v>982</v>
      </c>
      <c r="B125" s="60" t="s">
        <v>157</v>
      </c>
      <c r="C125" s="92" t="s">
        <v>663</v>
      </c>
      <c r="D125" s="38"/>
      <c r="E125" s="93" t="s">
        <v>470</v>
      </c>
      <c r="F125" s="94" t="s">
        <v>836</v>
      </c>
      <c r="G125" s="95" t="s">
        <v>837</v>
      </c>
    </row>
    <row r="126" spans="1:7" ht="14.25" x14ac:dyDescent="0.2">
      <c r="A126" s="91" t="s">
        <v>983</v>
      </c>
      <c r="B126" s="60" t="s">
        <v>2</v>
      </c>
      <c r="C126" s="92" t="s">
        <v>0</v>
      </c>
      <c r="D126" s="26"/>
      <c r="E126" s="93" t="s">
        <v>483</v>
      </c>
      <c r="F126" s="99" t="s">
        <v>665</v>
      </c>
      <c r="G126" s="99" t="s">
        <v>665</v>
      </c>
    </row>
    <row r="127" spans="1:7" ht="14.25" x14ac:dyDescent="0.2">
      <c r="A127" s="91" t="s">
        <v>984</v>
      </c>
      <c r="B127" s="60" t="s">
        <v>158</v>
      </c>
      <c r="C127" s="92" t="s">
        <v>0</v>
      </c>
      <c r="D127" s="26"/>
      <c r="E127" s="93" t="s">
        <v>483</v>
      </c>
      <c r="F127" s="99" t="s">
        <v>665</v>
      </c>
      <c r="G127" s="99" t="s">
        <v>665</v>
      </c>
    </row>
    <row r="128" spans="1:7" ht="28.5" x14ac:dyDescent="0.2">
      <c r="A128" s="91" t="s">
        <v>985</v>
      </c>
      <c r="B128" s="60" t="s">
        <v>159</v>
      </c>
      <c r="C128" s="92" t="s">
        <v>662</v>
      </c>
      <c r="D128" s="26"/>
      <c r="E128" s="93" t="s">
        <v>483</v>
      </c>
      <c r="F128" s="94" t="s">
        <v>821</v>
      </c>
      <c r="G128" s="95">
        <f t="shared" ref="G128:G137" si="12">IF(D128="Ja",1,0)</f>
        <v>0</v>
      </c>
    </row>
    <row r="129" spans="1:7" ht="16.5" x14ac:dyDescent="0.2">
      <c r="A129" s="91" t="s">
        <v>1004</v>
      </c>
      <c r="B129" s="60" t="s">
        <v>160</v>
      </c>
      <c r="C129" s="92" t="s">
        <v>662</v>
      </c>
      <c r="D129" s="26"/>
      <c r="E129" s="93" t="s">
        <v>483</v>
      </c>
      <c r="F129" s="94" t="s">
        <v>821</v>
      </c>
      <c r="G129" s="95">
        <f t="shared" si="12"/>
        <v>0</v>
      </c>
    </row>
    <row r="130" spans="1:7" ht="28.5" x14ac:dyDescent="0.2">
      <c r="A130" s="91" t="s">
        <v>1005</v>
      </c>
      <c r="B130" s="60" t="s">
        <v>161</v>
      </c>
      <c r="C130" s="92" t="s">
        <v>662</v>
      </c>
      <c r="D130" s="26"/>
      <c r="E130" s="93" t="s">
        <v>483</v>
      </c>
      <c r="F130" s="94" t="s">
        <v>821</v>
      </c>
      <c r="G130" s="95">
        <f t="shared" si="12"/>
        <v>0</v>
      </c>
    </row>
    <row r="131" spans="1:7" ht="16.5" x14ac:dyDescent="0.2">
      <c r="A131" s="91" t="s">
        <v>1006</v>
      </c>
      <c r="B131" s="60" t="s">
        <v>162</v>
      </c>
      <c r="C131" s="92" t="s">
        <v>662</v>
      </c>
      <c r="D131" s="26"/>
      <c r="E131" s="93" t="s">
        <v>483</v>
      </c>
      <c r="F131" s="94" t="s">
        <v>821</v>
      </c>
      <c r="G131" s="95">
        <f t="shared" si="12"/>
        <v>0</v>
      </c>
    </row>
    <row r="132" spans="1:7" ht="28.5" x14ac:dyDescent="0.2">
      <c r="A132" s="91" t="s">
        <v>1007</v>
      </c>
      <c r="B132" s="60" t="s">
        <v>1003</v>
      </c>
      <c r="C132" s="92" t="s">
        <v>662</v>
      </c>
      <c r="D132" s="26"/>
      <c r="E132" s="93" t="s">
        <v>483</v>
      </c>
      <c r="F132" s="94" t="s">
        <v>821</v>
      </c>
      <c r="G132" s="95">
        <f t="shared" si="12"/>
        <v>0</v>
      </c>
    </row>
    <row r="133" spans="1:7" ht="14.25" x14ac:dyDescent="0.2">
      <c r="A133" s="91" t="s">
        <v>1008</v>
      </c>
      <c r="B133" s="60" t="s">
        <v>306</v>
      </c>
      <c r="C133" s="92" t="s">
        <v>0</v>
      </c>
      <c r="D133" s="41"/>
      <c r="E133" s="93" t="s">
        <v>1</v>
      </c>
      <c r="F133" s="99" t="s">
        <v>665</v>
      </c>
      <c r="G133" s="99" t="s">
        <v>665</v>
      </c>
    </row>
    <row r="134" spans="1:7" ht="16.5" x14ac:dyDescent="0.2">
      <c r="A134" s="91" t="s">
        <v>1009</v>
      </c>
      <c r="B134" s="60" t="s">
        <v>307</v>
      </c>
      <c r="C134" s="92" t="s">
        <v>662</v>
      </c>
      <c r="D134" s="26"/>
      <c r="E134" s="93" t="s">
        <v>483</v>
      </c>
      <c r="F134" s="94" t="s">
        <v>821</v>
      </c>
      <c r="G134" s="95">
        <f t="shared" si="12"/>
        <v>0</v>
      </c>
    </row>
    <row r="135" spans="1:7" ht="42.75" x14ac:dyDescent="0.2">
      <c r="A135" s="91" t="s">
        <v>1010</v>
      </c>
      <c r="B135" s="60" t="s">
        <v>721</v>
      </c>
      <c r="C135" s="92" t="s">
        <v>662</v>
      </c>
      <c r="D135" s="26"/>
      <c r="E135" s="93" t="s">
        <v>483</v>
      </c>
      <c r="F135" s="94" t="s">
        <v>821</v>
      </c>
      <c r="G135" s="95">
        <f t="shared" si="12"/>
        <v>0</v>
      </c>
    </row>
    <row r="136" spans="1:7" ht="14.25" x14ac:dyDescent="0.2">
      <c r="A136" s="91" t="s">
        <v>1011</v>
      </c>
      <c r="B136" s="60" t="s">
        <v>667</v>
      </c>
      <c r="C136" s="92" t="s">
        <v>0</v>
      </c>
      <c r="D136" s="26"/>
      <c r="E136" s="93" t="s">
        <v>483</v>
      </c>
      <c r="F136" s="99" t="s">
        <v>665</v>
      </c>
      <c r="G136" s="99" t="s">
        <v>665</v>
      </c>
    </row>
    <row r="137" spans="1:7" ht="16.5" x14ac:dyDescent="0.2">
      <c r="A137" s="91" t="s">
        <v>1012</v>
      </c>
      <c r="B137" s="60" t="s">
        <v>308</v>
      </c>
      <c r="C137" s="92" t="s">
        <v>662</v>
      </c>
      <c r="D137" s="26"/>
      <c r="E137" s="93" t="s">
        <v>483</v>
      </c>
      <c r="F137" s="94" t="s">
        <v>821</v>
      </c>
      <c r="G137" s="95">
        <f t="shared" si="12"/>
        <v>0</v>
      </c>
    </row>
    <row r="138" spans="1:7" ht="15" x14ac:dyDescent="0.2">
      <c r="A138" s="90" t="s">
        <v>320</v>
      </c>
      <c r="B138" s="212" t="s">
        <v>164</v>
      </c>
      <c r="C138" s="212"/>
      <c r="D138" s="212"/>
      <c r="E138" s="212"/>
      <c r="F138" s="212"/>
      <c r="G138" s="212" t="str">
        <f t="shared" ref="G138" si="13">IF(D138="0","0",IF(AND(C138="W",E138="ja / nein",D138="ja"),IF(F138="Doppelte Punktzahl",4,2),IF(AND(E138&lt;&gt;"ja / nein",C138="w",D138&lt;&gt;0),"indivduelle Prüfung","")))</f>
        <v/>
      </c>
    </row>
    <row r="139" spans="1:7" ht="42.75" x14ac:dyDescent="0.2">
      <c r="A139" s="91" t="s">
        <v>620</v>
      </c>
      <c r="B139" s="60" t="s">
        <v>1014</v>
      </c>
      <c r="C139" s="92" t="s">
        <v>664</v>
      </c>
      <c r="D139" s="26"/>
      <c r="E139" s="93" t="s">
        <v>483</v>
      </c>
      <c r="F139" s="94" t="s">
        <v>827</v>
      </c>
      <c r="G139" s="95">
        <f>IF(D139="Ja",10,0)</f>
        <v>0</v>
      </c>
    </row>
    <row r="140" spans="1:7" ht="28.5" x14ac:dyDescent="0.2">
      <c r="A140" s="91" t="s">
        <v>621</v>
      </c>
      <c r="B140" s="60" t="s">
        <v>1015</v>
      </c>
      <c r="C140" s="92" t="s">
        <v>0</v>
      </c>
      <c r="D140" s="26"/>
      <c r="E140" s="93" t="s">
        <v>483</v>
      </c>
      <c r="F140" s="99" t="s">
        <v>665</v>
      </c>
      <c r="G140" s="99" t="s">
        <v>665</v>
      </c>
    </row>
    <row r="141" spans="1:7" ht="28.5" x14ac:dyDescent="0.2">
      <c r="A141" s="91" t="s">
        <v>622</v>
      </c>
      <c r="B141" s="60" t="s">
        <v>740</v>
      </c>
      <c r="C141" s="92" t="s">
        <v>663</v>
      </c>
      <c r="D141" s="26"/>
      <c r="E141" s="93" t="s">
        <v>483</v>
      </c>
      <c r="F141" s="94" t="s">
        <v>828</v>
      </c>
      <c r="G141" s="95">
        <f>IF(D141="Ja",5,0)</f>
        <v>0</v>
      </c>
    </row>
    <row r="142" spans="1:7" ht="16.5" x14ac:dyDescent="0.2">
      <c r="A142" s="91" t="s">
        <v>623</v>
      </c>
      <c r="B142" s="60" t="s">
        <v>741</v>
      </c>
      <c r="C142" s="92" t="s">
        <v>663</v>
      </c>
      <c r="D142" s="26"/>
      <c r="E142" s="93" t="s">
        <v>483</v>
      </c>
      <c r="F142" s="94" t="s">
        <v>828</v>
      </c>
      <c r="G142" s="95">
        <f>IF(D142="Ja",5,0)</f>
        <v>0</v>
      </c>
    </row>
    <row r="143" spans="1:7" ht="14.25" x14ac:dyDescent="0.2">
      <c r="A143" s="91" t="s">
        <v>624</v>
      </c>
      <c r="B143" s="60" t="s">
        <v>165</v>
      </c>
      <c r="C143" s="92" t="s">
        <v>0</v>
      </c>
      <c r="D143" s="26"/>
      <c r="E143" s="93" t="s">
        <v>483</v>
      </c>
      <c r="F143" s="99" t="s">
        <v>665</v>
      </c>
      <c r="G143" s="99" t="s">
        <v>665</v>
      </c>
    </row>
    <row r="144" spans="1:7" ht="16.5" x14ac:dyDescent="0.2">
      <c r="A144" s="91" t="s">
        <v>625</v>
      </c>
      <c r="B144" s="60" t="s">
        <v>166</v>
      </c>
      <c r="C144" s="92" t="s">
        <v>662</v>
      </c>
      <c r="D144" s="26"/>
      <c r="E144" s="93" t="s">
        <v>483</v>
      </c>
      <c r="F144" s="94" t="s">
        <v>821</v>
      </c>
      <c r="G144" s="95">
        <f t="shared" ref="G144:G146" si="14">IF(D144="Ja",1,0)</f>
        <v>0</v>
      </c>
    </row>
    <row r="145" spans="1:7" ht="16.5" x14ac:dyDescent="0.2">
      <c r="A145" s="91" t="s">
        <v>626</v>
      </c>
      <c r="B145" s="60" t="s">
        <v>167</v>
      </c>
      <c r="C145" s="92" t="s">
        <v>662</v>
      </c>
      <c r="D145" s="26"/>
      <c r="E145" s="93" t="s">
        <v>483</v>
      </c>
      <c r="F145" s="94" t="s">
        <v>821</v>
      </c>
      <c r="G145" s="95">
        <f t="shared" si="14"/>
        <v>0</v>
      </c>
    </row>
    <row r="146" spans="1:7" ht="16.5" x14ac:dyDescent="0.2">
      <c r="A146" s="91" t="s">
        <v>627</v>
      </c>
      <c r="B146" s="60" t="s">
        <v>168</v>
      </c>
      <c r="C146" s="92" t="s">
        <v>662</v>
      </c>
      <c r="D146" s="26"/>
      <c r="E146" s="93" t="s">
        <v>483</v>
      </c>
      <c r="F146" s="94" t="s">
        <v>821</v>
      </c>
      <c r="G146" s="95">
        <f t="shared" si="14"/>
        <v>0</v>
      </c>
    </row>
    <row r="147" spans="1:7" ht="14.25" x14ac:dyDescent="0.2">
      <c r="A147" s="91" t="s">
        <v>628</v>
      </c>
      <c r="B147" s="60" t="s">
        <v>169</v>
      </c>
      <c r="C147" s="92" t="s">
        <v>0</v>
      </c>
      <c r="D147" s="40"/>
      <c r="E147" s="93" t="s">
        <v>566</v>
      </c>
      <c r="F147" s="99" t="s">
        <v>665</v>
      </c>
      <c r="G147" s="99" t="s">
        <v>665</v>
      </c>
    </row>
    <row r="148" spans="1:7" ht="28.5" x14ac:dyDescent="0.2">
      <c r="A148" s="91" t="s">
        <v>629</v>
      </c>
      <c r="B148" s="60" t="s">
        <v>668</v>
      </c>
      <c r="C148" s="92" t="s">
        <v>664</v>
      </c>
      <c r="D148" s="26"/>
      <c r="E148" s="93" t="s">
        <v>483</v>
      </c>
      <c r="F148" s="94" t="s">
        <v>827</v>
      </c>
      <c r="G148" s="95">
        <f>IF(D148="Ja",10,0)</f>
        <v>0</v>
      </c>
    </row>
    <row r="149" spans="1:7" ht="15" x14ac:dyDescent="0.2">
      <c r="A149" s="103" t="s">
        <v>644</v>
      </c>
      <c r="B149" s="170" t="s">
        <v>645</v>
      </c>
      <c r="C149" s="170"/>
      <c r="D149" s="170"/>
      <c r="E149" s="170"/>
      <c r="F149" s="170"/>
      <c r="G149" s="170"/>
    </row>
    <row r="150" spans="1:7" ht="15" x14ac:dyDescent="0.2">
      <c r="A150" s="90" t="s">
        <v>321</v>
      </c>
      <c r="B150" s="212" t="s">
        <v>43</v>
      </c>
      <c r="C150" s="212"/>
      <c r="D150" s="212"/>
      <c r="E150" s="212"/>
      <c r="F150" s="212"/>
      <c r="G150" s="212" t="str">
        <f t="shared" ref="G150:G175" si="15">IF(D150="0","0",IF(AND(C150="W",E150="ja / nein",D150="ja"),IF(F150="Doppelte Punktzahl",4,2),IF(AND(E150&lt;&gt;"ja / nein",C150="w",D150&lt;&gt;0),"indivduelle Prüfung","")))</f>
        <v/>
      </c>
    </row>
    <row r="151" spans="1:7" ht="42.75" x14ac:dyDescent="0.2">
      <c r="A151" s="91" t="s">
        <v>969</v>
      </c>
      <c r="B151" s="117" t="s">
        <v>1172</v>
      </c>
      <c r="C151" s="92" t="s">
        <v>664</v>
      </c>
      <c r="D151" s="38"/>
      <c r="E151" s="93" t="s">
        <v>225</v>
      </c>
      <c r="F151" s="94" t="s">
        <v>853</v>
      </c>
      <c r="G151" s="95" t="s">
        <v>837</v>
      </c>
    </row>
    <row r="152" spans="1:7" ht="28.5" x14ac:dyDescent="0.2">
      <c r="A152" s="91" t="s">
        <v>970</v>
      </c>
      <c r="B152" s="50" t="s">
        <v>226</v>
      </c>
      <c r="C152" s="92" t="s">
        <v>663</v>
      </c>
      <c r="D152" s="38"/>
      <c r="E152" s="93" t="s">
        <v>42</v>
      </c>
      <c r="F152" s="94" t="s">
        <v>852</v>
      </c>
      <c r="G152" s="95" t="s">
        <v>837</v>
      </c>
    </row>
    <row r="153" spans="1:7" ht="28.5" x14ac:dyDescent="0.2">
      <c r="A153" s="91" t="s">
        <v>1174</v>
      </c>
      <c r="B153" s="50" t="s">
        <v>227</v>
      </c>
      <c r="C153" s="92" t="s">
        <v>663</v>
      </c>
      <c r="D153" s="38"/>
      <c r="E153" s="93" t="s">
        <v>42</v>
      </c>
      <c r="F153" s="94" t="s">
        <v>852</v>
      </c>
      <c r="G153" s="95" t="s">
        <v>837</v>
      </c>
    </row>
    <row r="154" spans="1:7" ht="14.25" x14ac:dyDescent="0.2">
      <c r="A154" s="91" t="s">
        <v>1175</v>
      </c>
      <c r="B154" s="50" t="s">
        <v>228</v>
      </c>
      <c r="C154" s="104" t="s">
        <v>0</v>
      </c>
      <c r="D154" s="38"/>
      <c r="E154" s="93" t="s">
        <v>42</v>
      </c>
      <c r="F154" s="99" t="s">
        <v>665</v>
      </c>
      <c r="G154" s="99" t="s">
        <v>665</v>
      </c>
    </row>
    <row r="155" spans="1:7" ht="15" x14ac:dyDescent="0.2">
      <c r="A155" s="103" t="s">
        <v>875</v>
      </c>
      <c r="B155" s="170" t="s">
        <v>1131</v>
      </c>
      <c r="C155" s="170"/>
      <c r="D155" s="170"/>
      <c r="E155" s="170"/>
      <c r="F155" s="170"/>
      <c r="G155" s="170"/>
    </row>
    <row r="156" spans="1:7" ht="15" x14ac:dyDescent="0.2">
      <c r="A156" s="90" t="s">
        <v>326</v>
      </c>
      <c r="B156" s="212" t="s">
        <v>44</v>
      </c>
      <c r="C156" s="212"/>
      <c r="D156" s="212"/>
      <c r="E156" s="212"/>
      <c r="F156" s="212"/>
      <c r="G156" s="212" t="str">
        <f t="shared" si="15"/>
        <v/>
      </c>
    </row>
    <row r="157" spans="1:7" ht="14.25" x14ac:dyDescent="0.2">
      <c r="A157" s="91" t="s">
        <v>327</v>
      </c>
      <c r="B157" s="60" t="s">
        <v>200</v>
      </c>
      <c r="C157" s="92" t="s">
        <v>0</v>
      </c>
      <c r="D157" s="26"/>
      <c r="E157" s="93" t="s">
        <v>483</v>
      </c>
      <c r="F157" s="99" t="s">
        <v>665</v>
      </c>
      <c r="G157" s="99" t="s">
        <v>665</v>
      </c>
    </row>
    <row r="158" spans="1:7" ht="14.25" x14ac:dyDescent="0.2">
      <c r="A158" s="91" t="s">
        <v>328</v>
      </c>
      <c r="B158" s="60" t="s">
        <v>45</v>
      </c>
      <c r="C158" s="92" t="s">
        <v>0</v>
      </c>
      <c r="D158" s="26"/>
      <c r="E158" s="93" t="s">
        <v>483</v>
      </c>
      <c r="F158" s="99" t="s">
        <v>665</v>
      </c>
      <c r="G158" s="99" t="s">
        <v>665</v>
      </c>
    </row>
    <row r="159" spans="1:7" ht="14.25" x14ac:dyDescent="0.2">
      <c r="A159" s="91" t="s">
        <v>329</v>
      </c>
      <c r="B159" s="60" t="s">
        <v>46</v>
      </c>
      <c r="C159" s="92" t="s">
        <v>0</v>
      </c>
      <c r="D159" s="26"/>
      <c r="E159" s="93" t="s">
        <v>483</v>
      </c>
      <c r="F159" s="99" t="s">
        <v>665</v>
      </c>
      <c r="G159" s="99" t="s">
        <v>665</v>
      </c>
    </row>
    <row r="160" spans="1:7" ht="15" x14ac:dyDescent="0.2">
      <c r="A160" s="90" t="s">
        <v>338</v>
      </c>
      <c r="B160" s="208" t="s">
        <v>1173</v>
      </c>
      <c r="C160" s="208"/>
      <c r="D160" s="208"/>
      <c r="E160" s="208"/>
      <c r="F160" s="208"/>
      <c r="G160" s="208" t="str">
        <f t="shared" ref="G160" si="16">IF(D160="0","0",IF(AND(C160="W",E160="ja / nein",D160="ja"),IF(F160="Doppelte Punktzahl",4,2),IF(AND(E160&lt;&gt;"ja / nein",C160="w",D160&lt;&gt;0),"indivduelle Prüfung","")))</f>
        <v/>
      </c>
    </row>
    <row r="161" spans="1:9" ht="42.75" x14ac:dyDescent="0.2">
      <c r="A161" s="91" t="s">
        <v>339</v>
      </c>
      <c r="B161" s="50" t="s">
        <v>229</v>
      </c>
      <c r="C161" s="92" t="s">
        <v>0</v>
      </c>
      <c r="D161" s="26"/>
      <c r="E161" s="93" t="s">
        <v>483</v>
      </c>
      <c r="F161" s="99" t="s">
        <v>665</v>
      </c>
      <c r="G161" s="99" t="s">
        <v>665</v>
      </c>
    </row>
    <row r="162" spans="1:9" ht="42.75" x14ac:dyDescent="0.2">
      <c r="A162" s="91" t="s">
        <v>340</v>
      </c>
      <c r="B162" s="50" t="s">
        <v>230</v>
      </c>
      <c r="C162" s="92" t="s">
        <v>0</v>
      </c>
      <c r="D162" s="26"/>
      <c r="E162" s="93" t="s">
        <v>483</v>
      </c>
      <c r="F162" s="99" t="s">
        <v>665</v>
      </c>
      <c r="G162" s="99" t="s">
        <v>665</v>
      </c>
    </row>
    <row r="163" spans="1:9" ht="42.75" x14ac:dyDescent="0.2">
      <c r="A163" s="91" t="s">
        <v>341</v>
      </c>
      <c r="B163" s="50" t="s">
        <v>231</v>
      </c>
      <c r="C163" s="92" t="s">
        <v>0</v>
      </c>
      <c r="D163" s="26"/>
      <c r="E163" s="93" t="s">
        <v>483</v>
      </c>
      <c r="F163" s="99" t="s">
        <v>665</v>
      </c>
      <c r="G163" s="99" t="s">
        <v>665</v>
      </c>
    </row>
    <row r="164" spans="1:9" ht="28.5" x14ac:dyDescent="0.2">
      <c r="A164" s="91" t="s">
        <v>342</v>
      </c>
      <c r="B164" s="50" t="s">
        <v>232</v>
      </c>
      <c r="C164" s="92" t="s">
        <v>0</v>
      </c>
      <c r="D164" s="26"/>
      <c r="E164" s="93" t="s">
        <v>483</v>
      </c>
      <c r="F164" s="99" t="s">
        <v>665</v>
      </c>
      <c r="G164" s="99" t="s">
        <v>665</v>
      </c>
    </row>
    <row r="165" spans="1:9" ht="15" x14ac:dyDescent="0.2">
      <c r="A165" s="90" t="s">
        <v>344</v>
      </c>
      <c r="B165" s="212" t="s">
        <v>68</v>
      </c>
      <c r="C165" s="212"/>
      <c r="D165" s="212"/>
      <c r="E165" s="212"/>
      <c r="F165" s="212"/>
      <c r="G165" s="212" t="str">
        <f t="shared" si="15"/>
        <v/>
      </c>
    </row>
    <row r="166" spans="1:9" ht="28.5" x14ac:dyDescent="0.2">
      <c r="A166" s="91" t="s">
        <v>345</v>
      </c>
      <c r="B166" s="60" t="s">
        <v>723</v>
      </c>
      <c r="C166" s="92" t="s">
        <v>663</v>
      </c>
      <c r="D166" s="40"/>
      <c r="E166" s="93" t="s">
        <v>47</v>
      </c>
      <c r="F166" s="94" t="s">
        <v>855</v>
      </c>
      <c r="G166" s="95" t="s">
        <v>837</v>
      </c>
      <c r="H166" s="100"/>
      <c r="I166" s="118"/>
    </row>
    <row r="167" spans="1:9" ht="28.5" x14ac:dyDescent="0.2">
      <c r="A167" s="91" t="s">
        <v>346</v>
      </c>
      <c r="B167" s="60" t="s">
        <v>739</v>
      </c>
      <c r="C167" s="92" t="s">
        <v>663</v>
      </c>
      <c r="D167" s="40"/>
      <c r="E167" s="93" t="s">
        <v>47</v>
      </c>
      <c r="F167" s="94" t="s">
        <v>855</v>
      </c>
      <c r="G167" s="95" t="s">
        <v>837</v>
      </c>
      <c r="H167" s="100"/>
      <c r="I167" s="118"/>
    </row>
    <row r="168" spans="1:9" ht="16.5" x14ac:dyDescent="0.2">
      <c r="A168" s="91" t="s">
        <v>347</v>
      </c>
      <c r="B168" s="60" t="s">
        <v>48</v>
      </c>
      <c r="C168" s="92" t="s">
        <v>662</v>
      </c>
      <c r="D168" s="26"/>
      <c r="E168" s="93" t="s">
        <v>483</v>
      </c>
      <c r="F168" s="94" t="s">
        <v>821</v>
      </c>
      <c r="G168" s="95">
        <f t="shared" ref="G168" si="17">IF(D168="Ja",1,0)</f>
        <v>0</v>
      </c>
      <c r="H168" s="96"/>
    </row>
    <row r="169" spans="1:9" ht="14.25" x14ac:dyDescent="0.2">
      <c r="A169" s="91" t="s">
        <v>348</v>
      </c>
      <c r="B169" s="60" t="s">
        <v>49</v>
      </c>
      <c r="C169" s="92" t="s">
        <v>0</v>
      </c>
      <c r="D169" s="40"/>
      <c r="E169" s="93" t="s">
        <v>642</v>
      </c>
      <c r="F169" s="99" t="s">
        <v>665</v>
      </c>
      <c r="G169" s="99" t="s">
        <v>665</v>
      </c>
      <c r="H169" s="96"/>
    </row>
    <row r="170" spans="1:9" ht="16.5" x14ac:dyDescent="0.2">
      <c r="A170" s="91" t="s">
        <v>1176</v>
      </c>
      <c r="B170" s="60" t="s">
        <v>854</v>
      </c>
      <c r="C170" s="92" t="s">
        <v>662</v>
      </c>
      <c r="D170" s="26"/>
      <c r="E170" s="93" t="s">
        <v>483</v>
      </c>
      <c r="F170" s="94" t="s">
        <v>821</v>
      </c>
      <c r="G170" s="95">
        <f t="shared" ref="G170" si="18">IF(D170="Ja",1,0)</f>
        <v>0</v>
      </c>
      <c r="H170" s="96"/>
    </row>
    <row r="171" spans="1:9" ht="28.5" x14ac:dyDescent="0.2">
      <c r="A171" s="91" t="s">
        <v>1177</v>
      </c>
      <c r="B171" s="60" t="s">
        <v>856</v>
      </c>
      <c r="C171" s="92" t="s">
        <v>0</v>
      </c>
      <c r="D171" s="40"/>
      <c r="E171" s="93" t="s">
        <v>641</v>
      </c>
      <c r="F171" s="99" t="s">
        <v>665</v>
      </c>
      <c r="G171" s="99" t="s">
        <v>665</v>
      </c>
      <c r="H171" s="96"/>
    </row>
    <row r="172" spans="1:9" ht="16.5" x14ac:dyDescent="0.2">
      <c r="A172" s="91" t="s">
        <v>1178</v>
      </c>
      <c r="B172" s="60" t="s">
        <v>993</v>
      </c>
      <c r="C172" s="92" t="s">
        <v>662</v>
      </c>
      <c r="D172" s="26"/>
      <c r="E172" s="93" t="s">
        <v>483</v>
      </c>
      <c r="F172" s="94" t="s">
        <v>821</v>
      </c>
      <c r="G172" s="95">
        <f t="shared" ref="G172" si="19">IF(D172="Ja",1,0)</f>
        <v>0</v>
      </c>
      <c r="H172" s="96"/>
    </row>
    <row r="173" spans="1:9" ht="14.25" x14ac:dyDescent="0.2">
      <c r="A173" s="91" t="s">
        <v>1179</v>
      </c>
      <c r="B173" s="60" t="s">
        <v>50</v>
      </c>
      <c r="C173" s="92" t="s">
        <v>0</v>
      </c>
      <c r="D173" s="40"/>
      <c r="E173" s="93" t="s">
        <v>641</v>
      </c>
      <c r="F173" s="99" t="s">
        <v>665</v>
      </c>
      <c r="G173" s="99" t="s">
        <v>665</v>
      </c>
      <c r="H173" s="96"/>
    </row>
    <row r="174" spans="1:9" ht="28.5" x14ac:dyDescent="0.2">
      <c r="A174" s="91" t="s">
        <v>1180</v>
      </c>
      <c r="B174" s="60" t="s">
        <v>857</v>
      </c>
      <c r="C174" s="92" t="s">
        <v>663</v>
      </c>
      <c r="D174" s="26"/>
      <c r="E174" s="93" t="s">
        <v>483</v>
      </c>
      <c r="F174" s="94" t="s">
        <v>828</v>
      </c>
      <c r="G174" s="95">
        <f>IF(D174="Ja",5,0)</f>
        <v>0</v>
      </c>
      <c r="H174" s="100"/>
    </row>
    <row r="175" spans="1:9" ht="15" x14ac:dyDescent="0.2">
      <c r="A175" s="90" t="s">
        <v>349</v>
      </c>
      <c r="B175" s="212" t="s">
        <v>1253</v>
      </c>
      <c r="C175" s="212"/>
      <c r="D175" s="212"/>
      <c r="E175" s="212"/>
      <c r="F175" s="212"/>
      <c r="G175" s="212" t="str">
        <f t="shared" si="15"/>
        <v/>
      </c>
    </row>
    <row r="176" spans="1:9" ht="14.25" x14ac:dyDescent="0.2">
      <c r="A176" s="91" t="s">
        <v>350</v>
      </c>
      <c r="B176" s="60" t="s">
        <v>51</v>
      </c>
      <c r="C176" s="92" t="s">
        <v>0</v>
      </c>
      <c r="D176" s="26"/>
      <c r="E176" s="93" t="s">
        <v>1181</v>
      </c>
      <c r="F176" s="99" t="s">
        <v>665</v>
      </c>
      <c r="G176" s="99" t="s">
        <v>665</v>
      </c>
    </row>
    <row r="177" spans="1:7" ht="14.25" x14ac:dyDescent="0.2">
      <c r="A177" s="91" t="s">
        <v>351</v>
      </c>
      <c r="B177" s="60" t="s">
        <v>52</v>
      </c>
      <c r="C177" s="92" t="s">
        <v>0</v>
      </c>
      <c r="D177" s="41"/>
      <c r="E177" s="93" t="s">
        <v>1</v>
      </c>
      <c r="F177" s="99" t="s">
        <v>665</v>
      </c>
      <c r="G177" s="99" t="s">
        <v>665</v>
      </c>
    </row>
    <row r="178" spans="1:7" ht="15" x14ac:dyDescent="0.2">
      <c r="A178" s="213" t="s">
        <v>1182</v>
      </c>
      <c r="B178" s="213"/>
      <c r="C178" s="213"/>
      <c r="D178" s="213"/>
      <c r="E178" s="213"/>
      <c r="F178" s="213"/>
      <c r="G178" s="110">
        <v>298</v>
      </c>
    </row>
    <row r="180" spans="1:7" x14ac:dyDescent="0.2">
      <c r="G180" s="112"/>
    </row>
  </sheetData>
  <sheetProtection algorithmName="SHA-512" hashValue="fodCMz7Iwlr9IKCS60dHo/9HdmlWW37LIqzKXjFpCS2FL1E20LLeUPqdstpHWpdnsXbpZusFTOZkYvv1rknKHg==" saltValue="eFySe7L164F9zH8fD/jAfg==" spinCount="100000" sheet="1" objects="1" scenarios="1"/>
  <autoFilter ref="A21:G178" xr:uid="{00000000-0001-0000-0400-000000000000}"/>
  <mergeCells count="24">
    <mergeCell ref="B77:G77"/>
    <mergeCell ref="B82:G82"/>
    <mergeCell ref="B156:G156"/>
    <mergeCell ref="B155:G155"/>
    <mergeCell ref="A178:F178"/>
    <mergeCell ref="B160:G160"/>
    <mergeCell ref="B165:G165"/>
    <mergeCell ref="B175:G175"/>
    <mergeCell ref="A1:G2"/>
    <mergeCell ref="A3:G3"/>
    <mergeCell ref="A4:G4"/>
    <mergeCell ref="A5:G7"/>
    <mergeCell ref="B150:G150"/>
    <mergeCell ref="C9:G9"/>
    <mergeCell ref="C11:G11"/>
    <mergeCell ref="B115:G115"/>
    <mergeCell ref="B138:G138"/>
    <mergeCell ref="B23:G23"/>
    <mergeCell ref="B111:G111"/>
    <mergeCell ref="B33:G33"/>
    <mergeCell ref="B48:G48"/>
    <mergeCell ref="B58:G58"/>
    <mergeCell ref="B22:G22"/>
    <mergeCell ref="B149:G149"/>
  </mergeCells>
  <conditionalFormatting sqref="C90:C91">
    <cfRule type="cellIs" dxfId="4" priority="4" operator="equal">
      <formula>"Ja"</formula>
    </cfRule>
  </conditionalFormatting>
  <conditionalFormatting sqref="C154">
    <cfRule type="cellIs" dxfId="3" priority="5" operator="equal">
      <formula>"Ja"</formula>
    </cfRule>
  </conditionalFormatting>
  <conditionalFormatting sqref="C157:C159">
    <cfRule type="cellIs" dxfId="2" priority="3" operator="equal">
      <formula>"Ja"</formula>
    </cfRule>
  </conditionalFormatting>
  <conditionalFormatting sqref="C169">
    <cfRule type="cellIs" dxfId="1" priority="2" operator="equal">
      <formula>"Ja"</formula>
    </cfRule>
  </conditionalFormatting>
  <conditionalFormatting sqref="C171 C173">
    <cfRule type="cellIs" dxfId="0" priority="1" operator="equal">
      <formula>"Ja"</formula>
    </cfRule>
  </conditionalFormatting>
  <dataValidations count="3">
    <dataValidation type="list" allowBlank="1" showInputMessage="1" showErrorMessage="1" sqref="D29:D31 D49:D54 D59:D60 D62:D66 D68:D75 D126:D132 D78:D81 D112:D114 D116:D118 D121:D124 D26 D161:D164 D134:D137 D148 D144:D146 D139:D142 D34" xr:uid="{00000000-0002-0000-0400-000000000000}">
      <formula1>"Ja,Nein"</formula1>
    </dataValidation>
    <dataValidation type="list" allowBlank="1" showInputMessage="1" showErrorMessage="1" sqref="D32" xr:uid="{00000000-0002-0000-0400-000001000000}">
      <formula1>"Vorderrad,Hinterrad"</formula1>
    </dataValidation>
    <dataValidation type="list" allowBlank="1" showInputMessage="1" showErrorMessage="1" sqref="D35" xr:uid="{E34E1D19-CE2C-4D1A-8BC7-FA8B188A75D3}">
      <formula1>"High Voltage tank, Monoblock"</formula1>
    </dataValidation>
  </dataValidations>
  <pageMargins left="0.7" right="0.7" top="0.78740157499999996" bottom="0.78740157499999996" header="0.3" footer="0.3"/>
  <pageSetup scale="50" fitToHeight="0" orientation="portrait" r:id="rId1"/>
  <headerFooter>
    <oddHeader>&amp;LAz.: 70-26 (200
Wertungskriterien fahrbar&amp;R&amp;G</oddHeader>
    <oddFooter>&amp;L&amp;F&amp;RS. &amp;P von &amp;N</oddFooter>
  </headerFooter>
  <ignoredErrors>
    <ignoredError sqref="G49 G59 G78 G80 G117 G98" formula="1"/>
  </ignoredError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2000000}">
          <x14:formula1>
            <xm:f>Bezugsfelder!$A$2:$A$3</xm:f>
          </x14:formula1>
          <xm:sqref>D103:D109 D88:D89 D94:D97 D99:D100 D157:D159 D83:D84 D174 D168 D170 D172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139"/>
  <sheetViews>
    <sheetView topLeftCell="A21" zoomScaleNormal="100" workbookViewId="0">
      <selection activeCell="F36" sqref="F36:G36"/>
    </sheetView>
  </sheetViews>
  <sheetFormatPr baseColWidth="10" defaultColWidth="8" defaultRowHeight="14.25" x14ac:dyDescent="0.2"/>
  <cols>
    <col min="1" max="1" width="9" style="6" customWidth="1"/>
    <col min="2" max="2" width="23.5703125" style="1" customWidth="1"/>
    <col min="3" max="3" width="38.5703125" style="1" customWidth="1"/>
    <col min="4" max="4" width="9.85546875" style="1" customWidth="1"/>
    <col min="5" max="5" width="10.7109375" style="2" customWidth="1"/>
    <col min="6" max="6" width="14.85546875" style="5" customWidth="1"/>
    <col min="7" max="7" width="16.7109375" style="10" customWidth="1"/>
    <col min="8" max="8" width="14.42578125" style="1" customWidth="1"/>
    <col min="9" max="9" width="29.42578125" style="2" customWidth="1"/>
    <col min="10" max="16" width="8" style="1" customWidth="1"/>
    <col min="17" max="16384" width="8" style="1"/>
  </cols>
  <sheetData>
    <row r="1" spans="1:11" ht="12.75" customHeight="1" x14ac:dyDescent="0.2">
      <c r="A1" s="225" t="s">
        <v>201</v>
      </c>
      <c r="B1" s="226"/>
      <c r="C1" s="226"/>
      <c r="D1" s="226"/>
      <c r="E1" s="226"/>
      <c r="F1" s="226"/>
      <c r="G1" s="226"/>
      <c r="H1" s="226"/>
      <c r="I1" s="226"/>
    </row>
    <row r="2" spans="1:11" ht="12.75" customHeight="1" x14ac:dyDescent="0.2">
      <c r="A2" s="225"/>
      <c r="B2" s="226"/>
      <c r="C2" s="226"/>
      <c r="D2" s="226"/>
      <c r="E2" s="226"/>
      <c r="F2" s="226"/>
      <c r="G2" s="226"/>
      <c r="H2" s="226"/>
      <c r="I2" s="226"/>
    </row>
    <row r="3" spans="1:11" ht="20.25" x14ac:dyDescent="0.2">
      <c r="A3" s="227" t="s">
        <v>471</v>
      </c>
      <c r="B3" s="228"/>
      <c r="C3" s="228"/>
      <c r="D3" s="228"/>
      <c r="E3" s="228"/>
      <c r="F3" s="228"/>
      <c r="G3" s="228"/>
      <c r="H3" s="228"/>
      <c r="I3" s="228"/>
    </row>
    <row r="4" spans="1:11" ht="24.75" customHeight="1" x14ac:dyDescent="0.2">
      <c r="A4" s="227" t="s">
        <v>472</v>
      </c>
      <c r="B4" s="228"/>
      <c r="C4" s="228"/>
      <c r="D4" s="228"/>
      <c r="E4" s="228"/>
      <c r="F4" s="228"/>
      <c r="G4" s="228"/>
      <c r="H4" s="228"/>
      <c r="I4" s="228"/>
      <c r="J4" s="4"/>
      <c r="K4" s="4"/>
    </row>
    <row r="5" spans="1:11" ht="15" customHeight="1" x14ac:dyDescent="0.2">
      <c r="A5" s="194" t="s">
        <v>1028</v>
      </c>
      <c r="B5" s="194"/>
      <c r="C5" s="194"/>
      <c r="D5" s="194"/>
      <c r="E5" s="194"/>
      <c r="F5" s="194"/>
      <c r="G5" s="194"/>
      <c r="H5" s="194"/>
      <c r="I5" s="194"/>
      <c r="J5" s="4"/>
      <c r="K5" s="4"/>
    </row>
    <row r="6" spans="1:11" ht="15" customHeight="1" x14ac:dyDescent="0.2">
      <c r="A6" s="194"/>
      <c r="B6" s="194"/>
      <c r="C6" s="194"/>
      <c r="D6" s="194"/>
      <c r="E6" s="194"/>
      <c r="F6" s="194"/>
      <c r="G6" s="194"/>
      <c r="H6" s="194"/>
      <c r="I6" s="194"/>
      <c r="J6" s="4"/>
      <c r="K6" s="4"/>
    </row>
    <row r="7" spans="1:11" ht="15.75" customHeight="1" x14ac:dyDescent="0.2">
      <c r="A7" s="194"/>
      <c r="B7" s="194"/>
      <c r="C7" s="194"/>
      <c r="D7" s="194"/>
      <c r="E7" s="194"/>
      <c r="F7" s="194"/>
      <c r="G7" s="194"/>
      <c r="H7" s="194"/>
      <c r="I7" s="194"/>
      <c r="J7" s="4"/>
      <c r="K7" s="4"/>
    </row>
    <row r="8" spans="1:11" ht="9" customHeight="1" x14ac:dyDescent="0.2">
      <c r="A8" s="13"/>
      <c r="B8" s="13"/>
      <c r="C8" s="13"/>
      <c r="D8" s="13"/>
      <c r="E8" s="13"/>
      <c r="F8" s="13"/>
      <c r="G8" s="13"/>
      <c r="H8" s="13"/>
      <c r="I8" s="13"/>
      <c r="J8" s="4"/>
      <c r="K8" s="4"/>
    </row>
    <row r="9" spans="1:11" ht="15" x14ac:dyDescent="0.2">
      <c r="A9" s="12"/>
      <c r="B9" s="15" t="s">
        <v>467</v>
      </c>
      <c r="C9" s="11"/>
      <c r="D9" s="11"/>
      <c r="E9" s="209"/>
      <c r="F9" s="209"/>
      <c r="G9" s="209"/>
      <c r="H9" s="209"/>
      <c r="I9" s="209"/>
    </row>
    <row r="10" spans="1:11" ht="7.5" customHeight="1" x14ac:dyDescent="0.2">
      <c r="A10" s="12"/>
      <c r="B10" s="11"/>
      <c r="C10" s="11"/>
      <c r="D10" s="11"/>
      <c r="E10" s="11"/>
      <c r="F10" s="11"/>
      <c r="G10" s="11"/>
      <c r="H10" s="11"/>
      <c r="I10" s="11"/>
      <c r="J10" s="4"/>
      <c r="K10" s="4"/>
    </row>
    <row r="11" spans="1:11" ht="15" x14ac:dyDescent="0.2">
      <c r="A11" s="12"/>
      <c r="B11" s="15" t="s">
        <v>1024</v>
      </c>
      <c r="C11" s="11"/>
      <c r="D11" s="11"/>
      <c r="E11" s="209"/>
      <c r="F11" s="209"/>
      <c r="G11" s="209"/>
      <c r="H11" s="209"/>
      <c r="I11" s="209"/>
    </row>
    <row r="12" spans="1:11" ht="7.5" customHeight="1" x14ac:dyDescent="0.2">
      <c r="A12" s="12"/>
      <c r="B12" s="11"/>
      <c r="C12" s="11"/>
      <c r="D12" s="11"/>
      <c r="E12" s="11"/>
      <c r="F12" s="11"/>
      <c r="G12" s="11"/>
      <c r="H12" s="11"/>
      <c r="I12" s="11"/>
      <c r="J12" s="4"/>
      <c r="K12" s="4"/>
    </row>
    <row r="13" spans="1:11" ht="15.75" customHeight="1" x14ac:dyDescent="0.2">
      <c r="A13" s="12"/>
      <c r="B13" s="28" t="s">
        <v>1021</v>
      </c>
      <c r="C13" s="30"/>
      <c r="D13" s="11"/>
      <c r="E13" s="11"/>
      <c r="F13" s="35" t="s">
        <v>1020</v>
      </c>
      <c r="G13" s="29"/>
      <c r="H13" s="218"/>
      <c r="I13" s="218"/>
      <c r="J13" s="4"/>
      <c r="K13" s="4"/>
    </row>
    <row r="14" spans="1:11" ht="8.25" customHeight="1" x14ac:dyDescent="0.2">
      <c r="A14" s="12"/>
      <c r="B14" s="29"/>
      <c r="C14" s="11"/>
      <c r="D14" s="11"/>
      <c r="E14" s="11"/>
      <c r="F14" s="34"/>
      <c r="G14" s="11"/>
      <c r="H14" s="11"/>
      <c r="I14" s="11"/>
      <c r="J14" s="4"/>
      <c r="K14" s="4"/>
    </row>
    <row r="15" spans="1:11" ht="15.75" customHeight="1" x14ac:dyDescent="0.2">
      <c r="A15" s="12"/>
      <c r="B15" s="28" t="s">
        <v>1022</v>
      </c>
      <c r="C15" s="30"/>
      <c r="D15" s="11"/>
      <c r="E15" s="11"/>
      <c r="F15" s="35" t="s">
        <v>1023</v>
      </c>
      <c r="G15" s="28"/>
      <c r="H15" s="218"/>
      <c r="I15" s="218"/>
      <c r="J15" s="4"/>
      <c r="K15" s="4"/>
    </row>
    <row r="16" spans="1:11" ht="9" customHeight="1" x14ac:dyDescent="0.2">
      <c r="A16" s="12"/>
      <c r="B16" s="29"/>
      <c r="C16" s="11"/>
      <c r="D16" s="11"/>
      <c r="E16" s="11"/>
      <c r="F16" s="11"/>
      <c r="G16" s="11"/>
      <c r="H16" s="11"/>
      <c r="I16" s="11"/>
      <c r="J16" s="4"/>
      <c r="K16" s="4"/>
    </row>
    <row r="17" spans="1:18" ht="15.75" customHeight="1" x14ac:dyDescent="0.2">
      <c r="A17" s="12"/>
      <c r="B17" s="28"/>
      <c r="C17" s="30"/>
      <c r="D17" s="11"/>
      <c r="E17" s="11"/>
      <c r="F17" s="35"/>
      <c r="G17" s="28"/>
      <c r="H17" s="218"/>
      <c r="I17" s="218"/>
      <c r="J17" s="4"/>
      <c r="K17" s="4"/>
    </row>
    <row r="18" spans="1:18" ht="9" customHeight="1" x14ac:dyDescent="0.2">
      <c r="A18" s="12"/>
      <c r="B18" s="29"/>
      <c r="C18" s="11"/>
      <c r="D18" s="11"/>
      <c r="E18" s="11"/>
      <c r="F18" s="11"/>
      <c r="G18" s="11"/>
      <c r="H18" s="11"/>
      <c r="I18" s="11"/>
      <c r="J18" s="4"/>
      <c r="K18" s="4"/>
    </row>
    <row r="19" spans="1:18" ht="15.75" customHeight="1" x14ac:dyDescent="0.2">
      <c r="A19" s="12"/>
      <c r="B19" s="28"/>
      <c r="C19" s="30"/>
      <c r="D19" s="11"/>
      <c r="E19" s="11"/>
      <c r="F19" s="35"/>
      <c r="G19" s="28"/>
      <c r="H19" s="218"/>
      <c r="I19" s="218"/>
      <c r="J19" s="4"/>
      <c r="K19" s="4"/>
    </row>
    <row r="20" spans="1:18" ht="5.25" customHeight="1" x14ac:dyDescent="0.2">
      <c r="A20" s="12"/>
      <c r="B20" s="11"/>
      <c r="C20" s="11"/>
      <c r="D20" s="11"/>
      <c r="E20" s="11"/>
      <c r="F20" s="11"/>
      <c r="G20" s="11"/>
      <c r="H20" s="11"/>
      <c r="I20" s="11"/>
    </row>
    <row r="21" spans="1:18" ht="8.25" customHeight="1" x14ac:dyDescent="0.2">
      <c r="A21" s="9"/>
      <c r="B21" s="11"/>
      <c r="C21" s="11"/>
      <c r="D21" s="11"/>
      <c r="E21" s="11"/>
      <c r="F21" s="11"/>
      <c r="G21" s="11"/>
      <c r="H21" s="11"/>
      <c r="I21" s="11"/>
    </row>
    <row r="22" spans="1:18" s="2" customFormat="1" ht="32.25" customHeight="1" x14ac:dyDescent="0.2">
      <c r="A22" s="31" t="s">
        <v>69</v>
      </c>
      <c r="B22" s="229" t="s">
        <v>1026</v>
      </c>
      <c r="C22" s="231"/>
      <c r="D22" s="27" t="s">
        <v>1027</v>
      </c>
      <c r="E22" s="7" t="s">
        <v>820</v>
      </c>
      <c r="F22" s="229" t="s">
        <v>1025</v>
      </c>
      <c r="G22" s="230"/>
      <c r="H22" s="229" t="s">
        <v>36</v>
      </c>
      <c r="I22" s="230"/>
      <c r="J22" s="1"/>
      <c r="K22" s="1"/>
      <c r="L22" s="1"/>
      <c r="M22" s="1"/>
      <c r="N22" s="1"/>
      <c r="O22" s="1"/>
      <c r="P22" s="1"/>
      <c r="Q22" s="1"/>
      <c r="R22" s="1"/>
    </row>
    <row r="23" spans="1:18" ht="15" x14ac:dyDescent="0.2">
      <c r="A23" s="14"/>
      <c r="B23" s="219" t="s">
        <v>1029</v>
      </c>
      <c r="C23" s="220"/>
      <c r="D23" s="220"/>
      <c r="E23" s="219"/>
      <c r="F23" s="219"/>
      <c r="G23" s="219"/>
      <c r="H23" s="219"/>
      <c r="I23" s="219"/>
    </row>
    <row r="24" spans="1:18" ht="15" x14ac:dyDescent="0.2">
      <c r="A24" s="8"/>
      <c r="B24" s="216"/>
      <c r="C24" s="217"/>
      <c r="D24" s="217"/>
      <c r="E24" s="216"/>
      <c r="F24" s="216"/>
      <c r="G24" s="216"/>
      <c r="H24" s="216"/>
      <c r="I24" s="216"/>
    </row>
    <row r="25" spans="1:18" ht="30.6" customHeight="1" x14ac:dyDescent="0.2">
      <c r="A25" s="32"/>
      <c r="B25" s="221" t="s">
        <v>262</v>
      </c>
      <c r="C25" s="222"/>
      <c r="D25" s="32"/>
      <c r="E25" s="33" t="s">
        <v>40</v>
      </c>
      <c r="F25" s="215"/>
      <c r="G25" s="215"/>
      <c r="H25" s="214"/>
      <c r="I25" s="214"/>
    </row>
    <row r="26" spans="1:18" ht="30.6" customHeight="1" x14ac:dyDescent="0.2">
      <c r="A26" s="32"/>
      <c r="B26" s="223" t="s">
        <v>263</v>
      </c>
      <c r="C26" s="224" t="s">
        <v>263</v>
      </c>
      <c r="D26" s="32"/>
      <c r="E26" s="33" t="s">
        <v>40</v>
      </c>
      <c r="F26" s="215"/>
      <c r="G26" s="215"/>
      <c r="H26" s="214"/>
      <c r="I26" s="214"/>
    </row>
    <row r="27" spans="1:18" ht="33.6" customHeight="1" x14ac:dyDescent="0.2">
      <c r="A27" s="32"/>
      <c r="B27" s="221" t="s">
        <v>648</v>
      </c>
      <c r="C27" s="222" t="s">
        <v>648</v>
      </c>
      <c r="D27" s="32"/>
      <c r="E27" s="33" t="s">
        <v>40</v>
      </c>
      <c r="F27" s="215"/>
      <c r="G27" s="215"/>
      <c r="H27" s="214"/>
      <c r="I27" s="214"/>
    </row>
    <row r="28" spans="1:18" ht="31.9" customHeight="1" x14ac:dyDescent="0.2">
      <c r="A28" s="32"/>
      <c r="B28" s="223" t="s">
        <v>264</v>
      </c>
      <c r="C28" s="224" t="s">
        <v>264</v>
      </c>
      <c r="D28" s="32"/>
      <c r="E28" s="33" t="s">
        <v>40</v>
      </c>
      <c r="F28" s="215"/>
      <c r="G28" s="215"/>
      <c r="H28" s="214"/>
      <c r="I28" s="214"/>
    </row>
    <row r="29" spans="1:18" ht="37.9" customHeight="1" x14ac:dyDescent="0.2">
      <c r="A29" s="32"/>
      <c r="B29" s="221" t="s">
        <v>647</v>
      </c>
      <c r="C29" s="222" t="s">
        <v>647</v>
      </c>
      <c r="D29" s="32"/>
      <c r="E29" s="33" t="s">
        <v>40</v>
      </c>
      <c r="F29" s="215"/>
      <c r="G29" s="215"/>
      <c r="H29" s="214"/>
      <c r="I29" s="214"/>
    </row>
    <row r="30" spans="1:18" ht="21" customHeight="1" x14ac:dyDescent="0.2">
      <c r="A30" s="32"/>
      <c r="B30" s="36" t="s">
        <v>265</v>
      </c>
      <c r="C30" s="37" t="s">
        <v>265</v>
      </c>
      <c r="D30" s="32"/>
      <c r="E30" s="33" t="s">
        <v>40</v>
      </c>
      <c r="F30" s="215"/>
      <c r="G30" s="215"/>
      <c r="H30" s="214"/>
      <c r="I30" s="214"/>
    </row>
    <row r="31" spans="1:18" ht="30.6" customHeight="1" x14ac:dyDescent="0.2">
      <c r="A31" s="32"/>
      <c r="B31" s="223" t="s">
        <v>745</v>
      </c>
      <c r="C31" s="224" t="s">
        <v>745</v>
      </c>
      <c r="D31" s="32"/>
      <c r="E31" s="33" t="s">
        <v>40</v>
      </c>
      <c r="F31" s="215"/>
      <c r="G31" s="215"/>
      <c r="H31" s="214"/>
      <c r="I31" s="214"/>
    </row>
    <row r="32" spans="1:18" ht="30.6" customHeight="1" x14ac:dyDescent="0.2">
      <c r="A32" s="32"/>
      <c r="B32" s="221" t="s">
        <v>266</v>
      </c>
      <c r="C32" s="222" t="s">
        <v>266</v>
      </c>
      <c r="D32" s="32"/>
      <c r="E32" s="33" t="s">
        <v>40</v>
      </c>
      <c r="F32" s="215"/>
      <c r="G32" s="215"/>
      <c r="H32" s="214"/>
      <c r="I32" s="214"/>
    </row>
    <row r="33" spans="1:9" ht="30.6" customHeight="1" x14ac:dyDescent="0.2">
      <c r="A33" s="32"/>
      <c r="B33" s="221" t="s">
        <v>267</v>
      </c>
      <c r="C33" s="222" t="s">
        <v>267</v>
      </c>
      <c r="D33" s="32"/>
      <c r="E33" s="33" t="s">
        <v>40</v>
      </c>
      <c r="F33" s="215"/>
      <c r="G33" s="215"/>
      <c r="H33" s="214"/>
      <c r="I33" s="214"/>
    </row>
    <row r="34" spans="1:9" ht="61.9" customHeight="1" x14ac:dyDescent="0.2">
      <c r="A34" s="32"/>
      <c r="B34" s="223" t="s">
        <v>727</v>
      </c>
      <c r="C34" s="224" t="s">
        <v>727</v>
      </c>
      <c r="D34" s="32"/>
      <c r="E34" s="33" t="s">
        <v>40</v>
      </c>
      <c r="F34" s="215"/>
      <c r="G34" s="215"/>
      <c r="H34" s="214"/>
      <c r="I34" s="214"/>
    </row>
    <row r="35" spans="1:9" ht="58.15" customHeight="1" x14ac:dyDescent="0.2">
      <c r="A35" s="32"/>
      <c r="B35" s="223" t="s">
        <v>268</v>
      </c>
      <c r="C35" s="224" t="s">
        <v>268</v>
      </c>
      <c r="D35" s="32"/>
      <c r="E35" s="33" t="s">
        <v>40</v>
      </c>
      <c r="F35" s="215"/>
      <c r="G35" s="215"/>
      <c r="H35" s="214"/>
      <c r="I35" s="214"/>
    </row>
    <row r="36" spans="1:9" ht="18.75" customHeight="1" x14ac:dyDescent="0.2">
      <c r="A36" s="32"/>
      <c r="B36" s="214"/>
      <c r="C36" s="214"/>
      <c r="D36" s="32"/>
      <c r="E36" s="33" t="s">
        <v>40</v>
      </c>
      <c r="F36" s="215"/>
      <c r="G36" s="215"/>
      <c r="H36" s="214"/>
      <c r="I36" s="214"/>
    </row>
    <row r="37" spans="1:9" ht="18.75" customHeight="1" x14ac:dyDescent="0.2">
      <c r="A37" s="32"/>
      <c r="B37" s="214"/>
      <c r="C37" s="214"/>
      <c r="D37" s="32"/>
      <c r="E37" s="33" t="s">
        <v>40</v>
      </c>
      <c r="F37" s="215"/>
      <c r="G37" s="215"/>
      <c r="H37" s="214"/>
      <c r="I37" s="214"/>
    </row>
    <row r="38" spans="1:9" ht="18.75" customHeight="1" x14ac:dyDescent="0.2">
      <c r="A38" s="32"/>
      <c r="B38" s="214"/>
      <c r="C38" s="214"/>
      <c r="D38" s="32"/>
      <c r="E38" s="33" t="s">
        <v>40</v>
      </c>
      <c r="F38" s="215"/>
      <c r="G38" s="215"/>
      <c r="H38" s="214"/>
      <c r="I38" s="214"/>
    </row>
    <row r="39" spans="1:9" ht="18.75" customHeight="1" x14ac:dyDescent="0.2">
      <c r="A39" s="32"/>
      <c r="B39" s="214"/>
      <c r="C39" s="214"/>
      <c r="D39" s="32"/>
      <c r="E39" s="33" t="s">
        <v>40</v>
      </c>
      <c r="F39" s="215"/>
      <c r="G39" s="215"/>
      <c r="H39" s="214"/>
      <c r="I39" s="214"/>
    </row>
    <row r="40" spans="1:9" ht="18.75" customHeight="1" x14ac:dyDescent="0.2">
      <c r="A40" s="32"/>
      <c r="B40" s="214"/>
      <c r="C40" s="214"/>
      <c r="D40" s="32"/>
      <c r="E40" s="33" t="s">
        <v>40</v>
      </c>
      <c r="F40" s="215"/>
      <c r="G40" s="215"/>
      <c r="H40" s="214"/>
      <c r="I40" s="214"/>
    </row>
    <row r="41" spans="1:9" ht="18.75" customHeight="1" x14ac:dyDescent="0.2">
      <c r="A41" s="32"/>
      <c r="B41" s="214"/>
      <c r="C41" s="214"/>
      <c r="D41" s="32"/>
      <c r="E41" s="33" t="s">
        <v>40</v>
      </c>
      <c r="F41" s="215"/>
      <c r="G41" s="215"/>
      <c r="H41" s="214"/>
      <c r="I41" s="214"/>
    </row>
    <row r="42" spans="1:9" ht="18.75" customHeight="1" x14ac:dyDescent="0.2">
      <c r="A42" s="32"/>
      <c r="B42" s="214"/>
      <c r="C42" s="214"/>
      <c r="D42" s="32"/>
      <c r="E42" s="33" t="s">
        <v>40</v>
      </c>
      <c r="F42" s="215"/>
      <c r="G42" s="215"/>
      <c r="H42" s="214"/>
      <c r="I42" s="214"/>
    </row>
    <row r="43" spans="1:9" ht="18.75" customHeight="1" x14ac:dyDescent="0.2">
      <c r="A43" s="32"/>
      <c r="B43" s="214"/>
      <c r="C43" s="214"/>
      <c r="D43" s="32"/>
      <c r="E43" s="33" t="s">
        <v>40</v>
      </c>
      <c r="F43" s="215"/>
      <c r="G43" s="215"/>
      <c r="H43" s="214"/>
      <c r="I43" s="214"/>
    </row>
    <row r="44" spans="1:9" ht="18.75" customHeight="1" x14ac:dyDescent="0.2">
      <c r="A44" s="32"/>
      <c r="B44" s="214"/>
      <c r="C44" s="214"/>
      <c r="D44" s="32"/>
      <c r="E44" s="33" t="s">
        <v>40</v>
      </c>
      <c r="F44" s="215"/>
      <c r="G44" s="215"/>
      <c r="H44" s="214"/>
      <c r="I44" s="214"/>
    </row>
    <row r="45" spans="1:9" ht="18.75" customHeight="1" x14ac:dyDescent="0.2">
      <c r="A45" s="32"/>
      <c r="B45" s="214"/>
      <c r="C45" s="214"/>
      <c r="D45" s="32"/>
      <c r="E45" s="33" t="s">
        <v>40</v>
      </c>
      <c r="F45" s="215"/>
      <c r="G45" s="215"/>
      <c r="H45" s="214"/>
      <c r="I45" s="214"/>
    </row>
    <row r="46" spans="1:9" ht="18.75" customHeight="1" x14ac:dyDescent="0.2">
      <c r="A46" s="32"/>
      <c r="B46" s="214"/>
      <c r="C46" s="214"/>
      <c r="D46" s="32"/>
      <c r="E46" s="33" t="s">
        <v>40</v>
      </c>
      <c r="F46" s="215"/>
      <c r="G46" s="215"/>
      <c r="H46" s="214"/>
      <c r="I46" s="214"/>
    </row>
    <row r="47" spans="1:9" ht="18.75" customHeight="1" x14ac:dyDescent="0.2">
      <c r="A47" s="32"/>
      <c r="B47" s="214"/>
      <c r="C47" s="214"/>
      <c r="D47" s="32"/>
      <c r="E47" s="33" t="s">
        <v>40</v>
      </c>
      <c r="F47" s="215"/>
      <c r="G47" s="215"/>
      <c r="H47" s="214"/>
      <c r="I47" s="214"/>
    </row>
    <row r="48" spans="1:9" ht="18.75" customHeight="1" x14ac:dyDescent="0.2">
      <c r="A48" s="32"/>
      <c r="B48" s="214"/>
      <c r="C48" s="214"/>
      <c r="D48" s="32"/>
      <c r="E48" s="33" t="s">
        <v>40</v>
      </c>
      <c r="F48" s="215"/>
      <c r="G48" s="215"/>
      <c r="H48" s="214"/>
      <c r="I48" s="214"/>
    </row>
    <row r="49" spans="1:9" ht="18.75" customHeight="1" x14ac:dyDescent="0.2">
      <c r="A49" s="32"/>
      <c r="B49" s="214"/>
      <c r="C49" s="214"/>
      <c r="D49" s="32"/>
      <c r="E49" s="33" t="s">
        <v>40</v>
      </c>
      <c r="F49" s="215"/>
      <c r="G49" s="215"/>
      <c r="H49" s="214"/>
      <c r="I49" s="214"/>
    </row>
    <row r="50" spans="1:9" ht="18.75" customHeight="1" x14ac:dyDescent="0.2">
      <c r="A50" s="32"/>
      <c r="B50" s="214"/>
      <c r="C50" s="214"/>
      <c r="D50" s="32"/>
      <c r="E50" s="33" t="s">
        <v>40</v>
      </c>
      <c r="F50" s="215"/>
      <c r="G50" s="215"/>
      <c r="H50" s="214"/>
      <c r="I50" s="214"/>
    </row>
    <row r="51" spans="1:9" ht="18.75" customHeight="1" x14ac:dyDescent="0.2">
      <c r="A51" s="32"/>
      <c r="B51" s="214"/>
      <c r="C51" s="214"/>
      <c r="D51" s="32"/>
      <c r="E51" s="33" t="s">
        <v>40</v>
      </c>
      <c r="F51" s="215"/>
      <c r="G51" s="215"/>
      <c r="H51" s="214"/>
      <c r="I51" s="214"/>
    </row>
    <row r="52" spans="1:9" ht="18.75" customHeight="1" x14ac:dyDescent="0.2">
      <c r="A52" s="32"/>
      <c r="B52" s="214"/>
      <c r="C52" s="214"/>
      <c r="D52" s="32"/>
      <c r="E52" s="33" t="s">
        <v>40</v>
      </c>
      <c r="F52" s="215"/>
      <c r="G52" s="215"/>
      <c r="H52" s="214"/>
      <c r="I52" s="214"/>
    </row>
    <row r="53" spans="1:9" ht="18.75" customHeight="1" x14ac:dyDescent="0.2">
      <c r="A53" s="32"/>
      <c r="B53" s="214"/>
      <c r="C53" s="214"/>
      <c r="D53" s="32"/>
      <c r="E53" s="33" t="s">
        <v>40</v>
      </c>
      <c r="F53" s="215"/>
      <c r="G53" s="215"/>
      <c r="H53" s="214"/>
      <c r="I53" s="214"/>
    </row>
    <row r="54" spans="1:9" ht="18.75" customHeight="1" x14ac:dyDescent="0.2">
      <c r="A54" s="32"/>
      <c r="B54" s="214"/>
      <c r="C54" s="214"/>
      <c r="D54" s="32"/>
      <c r="E54" s="33" t="s">
        <v>40</v>
      </c>
      <c r="F54" s="215"/>
      <c r="G54" s="215"/>
      <c r="H54" s="214"/>
      <c r="I54" s="214"/>
    </row>
    <row r="55" spans="1:9" ht="18.75" customHeight="1" x14ac:dyDescent="0.2">
      <c r="A55" s="32"/>
      <c r="B55" s="214"/>
      <c r="C55" s="214"/>
      <c r="D55" s="32"/>
      <c r="E55" s="33" t="s">
        <v>40</v>
      </c>
      <c r="F55" s="215"/>
      <c r="G55" s="215"/>
      <c r="H55" s="214"/>
      <c r="I55" s="214"/>
    </row>
    <row r="56" spans="1:9" ht="18.75" customHeight="1" x14ac:dyDescent="0.2">
      <c r="A56" s="32"/>
      <c r="B56" s="214"/>
      <c r="C56" s="214"/>
      <c r="D56" s="32"/>
      <c r="E56" s="33" t="s">
        <v>40</v>
      </c>
      <c r="F56" s="215"/>
      <c r="G56" s="215"/>
      <c r="H56" s="214"/>
      <c r="I56" s="214"/>
    </row>
    <row r="57" spans="1:9" ht="18.75" customHeight="1" x14ac:dyDescent="0.2">
      <c r="A57" s="32"/>
      <c r="B57" s="214"/>
      <c r="C57" s="214"/>
      <c r="D57" s="32"/>
      <c r="E57" s="33" t="s">
        <v>40</v>
      </c>
      <c r="F57" s="215"/>
      <c r="G57" s="215"/>
      <c r="H57" s="214"/>
      <c r="I57" s="214"/>
    </row>
    <row r="58" spans="1:9" ht="18.75" customHeight="1" x14ac:dyDescent="0.2">
      <c r="A58" s="32"/>
      <c r="B58" s="214"/>
      <c r="C58" s="214"/>
      <c r="D58" s="32"/>
      <c r="E58" s="33" t="s">
        <v>40</v>
      </c>
      <c r="F58" s="215"/>
      <c r="G58" s="215"/>
      <c r="H58" s="214"/>
      <c r="I58" s="214"/>
    </row>
    <row r="59" spans="1:9" ht="18.75" customHeight="1" x14ac:dyDescent="0.2">
      <c r="A59" s="32"/>
      <c r="B59" s="214"/>
      <c r="C59" s="214"/>
      <c r="D59" s="32"/>
      <c r="E59" s="33" t="s">
        <v>40</v>
      </c>
      <c r="F59" s="215"/>
      <c r="G59" s="215"/>
      <c r="H59" s="214"/>
      <c r="I59" s="214"/>
    </row>
    <row r="60" spans="1:9" ht="18.75" customHeight="1" x14ac:dyDescent="0.2">
      <c r="A60" s="32"/>
      <c r="B60" s="214"/>
      <c r="C60" s="214"/>
      <c r="D60" s="32"/>
      <c r="E60" s="33" t="s">
        <v>40</v>
      </c>
      <c r="F60" s="215"/>
      <c r="G60" s="215"/>
      <c r="H60" s="214"/>
      <c r="I60" s="214"/>
    </row>
    <row r="61" spans="1:9" ht="18.75" customHeight="1" x14ac:dyDescent="0.2">
      <c r="A61" s="32"/>
      <c r="B61" s="214"/>
      <c r="C61" s="214"/>
      <c r="D61" s="32"/>
      <c r="E61" s="33" t="s">
        <v>40</v>
      </c>
      <c r="F61" s="215"/>
      <c r="G61" s="215"/>
      <c r="H61" s="214"/>
      <c r="I61" s="214"/>
    </row>
    <row r="62" spans="1:9" ht="18.75" customHeight="1" x14ac:dyDescent="0.2">
      <c r="A62" s="32"/>
      <c r="B62" s="214"/>
      <c r="C62" s="214"/>
      <c r="D62" s="32"/>
      <c r="E62" s="33" t="s">
        <v>40</v>
      </c>
      <c r="F62" s="215"/>
      <c r="G62" s="215"/>
      <c r="H62" s="214"/>
      <c r="I62" s="214"/>
    </row>
    <row r="63" spans="1:9" ht="18.75" customHeight="1" x14ac:dyDescent="0.2">
      <c r="A63" s="32"/>
      <c r="B63" s="214"/>
      <c r="C63" s="214"/>
      <c r="D63" s="32"/>
      <c r="E63" s="33" t="s">
        <v>40</v>
      </c>
      <c r="F63" s="215"/>
      <c r="G63" s="215"/>
      <c r="H63" s="214"/>
      <c r="I63" s="214"/>
    </row>
    <row r="64" spans="1:9" ht="18.75" customHeight="1" x14ac:dyDescent="0.2">
      <c r="A64" s="32"/>
      <c r="B64" s="214"/>
      <c r="C64" s="214"/>
      <c r="D64" s="32"/>
      <c r="E64" s="33" t="s">
        <v>40</v>
      </c>
      <c r="F64" s="215"/>
      <c r="G64" s="215"/>
      <c r="H64" s="214"/>
      <c r="I64" s="214"/>
    </row>
    <row r="65" spans="1:9" ht="18.75" customHeight="1" x14ac:dyDescent="0.2">
      <c r="A65" s="32"/>
      <c r="B65" s="214"/>
      <c r="C65" s="214"/>
      <c r="D65" s="32"/>
      <c r="E65" s="33" t="s">
        <v>40</v>
      </c>
      <c r="F65" s="215"/>
      <c r="G65" s="215"/>
      <c r="H65" s="214"/>
      <c r="I65" s="214"/>
    </row>
    <row r="66" spans="1:9" ht="18.75" customHeight="1" x14ac:dyDescent="0.2">
      <c r="A66" s="32"/>
      <c r="B66" s="214"/>
      <c r="C66" s="214"/>
      <c r="D66" s="32"/>
      <c r="E66" s="33" t="s">
        <v>40</v>
      </c>
      <c r="F66" s="215"/>
      <c r="G66" s="215"/>
      <c r="H66" s="214"/>
      <c r="I66" s="214"/>
    </row>
    <row r="67" spans="1:9" ht="18.75" customHeight="1" x14ac:dyDescent="0.2">
      <c r="A67" s="32"/>
      <c r="B67" s="214"/>
      <c r="C67" s="214"/>
      <c r="D67" s="32"/>
      <c r="E67" s="33" t="s">
        <v>40</v>
      </c>
      <c r="F67" s="215"/>
      <c r="G67" s="215"/>
      <c r="H67" s="214"/>
      <c r="I67" s="214"/>
    </row>
    <row r="68" spans="1:9" ht="18.75" customHeight="1" x14ac:dyDescent="0.2">
      <c r="A68" s="32"/>
      <c r="B68" s="214"/>
      <c r="C68" s="214"/>
      <c r="D68" s="32"/>
      <c r="E68" s="33" t="s">
        <v>40</v>
      </c>
      <c r="F68" s="215"/>
      <c r="G68" s="215"/>
      <c r="H68" s="214"/>
      <c r="I68" s="214"/>
    </row>
    <row r="69" spans="1:9" ht="18.75" customHeight="1" x14ac:dyDescent="0.2">
      <c r="A69" s="32"/>
      <c r="B69" s="214"/>
      <c r="C69" s="214"/>
      <c r="D69" s="32"/>
      <c r="E69" s="33" t="s">
        <v>40</v>
      </c>
      <c r="F69" s="215"/>
      <c r="G69" s="215"/>
      <c r="H69" s="214"/>
      <c r="I69" s="214"/>
    </row>
    <row r="70" spans="1:9" ht="18.75" customHeight="1" x14ac:dyDescent="0.2">
      <c r="A70" s="32"/>
      <c r="B70" s="214"/>
      <c r="C70" s="214"/>
      <c r="D70" s="32"/>
      <c r="E70" s="33" t="s">
        <v>40</v>
      </c>
      <c r="F70" s="215"/>
      <c r="G70" s="215"/>
      <c r="H70" s="214"/>
      <c r="I70" s="214"/>
    </row>
    <row r="71" spans="1:9" ht="18.75" customHeight="1" x14ac:dyDescent="0.2">
      <c r="A71" s="32"/>
      <c r="B71" s="214"/>
      <c r="C71" s="214"/>
      <c r="D71" s="32"/>
      <c r="E71" s="33" t="s">
        <v>40</v>
      </c>
      <c r="F71" s="215"/>
      <c r="G71" s="215"/>
      <c r="H71" s="214"/>
      <c r="I71" s="214"/>
    </row>
    <row r="72" spans="1:9" ht="18.75" customHeight="1" x14ac:dyDescent="0.2">
      <c r="A72" s="32"/>
      <c r="B72" s="214"/>
      <c r="C72" s="214"/>
      <c r="D72" s="32"/>
      <c r="E72" s="33" t="s">
        <v>40</v>
      </c>
      <c r="F72" s="215"/>
      <c r="G72" s="215"/>
      <c r="H72" s="214"/>
      <c r="I72" s="214"/>
    </row>
    <row r="73" spans="1:9" ht="18.75" customHeight="1" x14ac:dyDescent="0.2">
      <c r="A73" s="32"/>
      <c r="B73" s="214"/>
      <c r="C73" s="214"/>
      <c r="D73" s="32"/>
      <c r="E73" s="33" t="s">
        <v>40</v>
      </c>
      <c r="F73" s="215"/>
      <c r="G73" s="215"/>
      <c r="H73" s="214"/>
      <c r="I73" s="214"/>
    </row>
    <row r="74" spans="1:9" ht="18.75" customHeight="1" x14ac:dyDescent="0.2">
      <c r="A74" s="32"/>
      <c r="B74" s="214"/>
      <c r="C74" s="214"/>
      <c r="D74" s="32"/>
      <c r="E74" s="33" t="s">
        <v>40</v>
      </c>
      <c r="F74" s="215"/>
      <c r="G74" s="215"/>
      <c r="H74" s="214"/>
      <c r="I74" s="214"/>
    </row>
    <row r="75" spans="1:9" ht="18.75" customHeight="1" x14ac:dyDescent="0.2">
      <c r="A75" s="32"/>
      <c r="B75" s="214"/>
      <c r="C75" s="214"/>
      <c r="D75" s="32"/>
      <c r="E75" s="33" t="s">
        <v>40</v>
      </c>
      <c r="F75" s="215"/>
      <c r="G75" s="215"/>
      <c r="H75" s="214"/>
      <c r="I75" s="214"/>
    </row>
    <row r="76" spans="1:9" ht="18.75" customHeight="1" x14ac:dyDescent="0.2">
      <c r="A76" s="32"/>
      <c r="B76" s="214"/>
      <c r="C76" s="214"/>
      <c r="D76" s="32"/>
      <c r="E76" s="33" t="s">
        <v>40</v>
      </c>
      <c r="F76" s="215"/>
      <c r="G76" s="215"/>
      <c r="H76" s="214"/>
      <c r="I76" s="214"/>
    </row>
    <row r="77" spans="1:9" ht="18.75" customHeight="1" x14ac:dyDescent="0.2">
      <c r="A77" s="32"/>
      <c r="B77" s="214"/>
      <c r="C77" s="214"/>
      <c r="D77" s="32"/>
      <c r="E77" s="33" t="s">
        <v>40</v>
      </c>
      <c r="F77" s="215"/>
      <c r="G77" s="215"/>
      <c r="H77" s="214"/>
      <c r="I77" s="214"/>
    </row>
    <row r="78" spans="1:9" ht="18.75" customHeight="1" x14ac:dyDescent="0.2">
      <c r="A78" s="32"/>
      <c r="B78" s="214"/>
      <c r="C78" s="214"/>
      <c r="D78" s="32"/>
      <c r="E78" s="33" t="s">
        <v>40</v>
      </c>
      <c r="F78" s="215"/>
      <c r="G78" s="215"/>
      <c r="H78" s="214"/>
      <c r="I78" s="214"/>
    </row>
    <row r="79" spans="1:9" ht="18.75" customHeight="1" x14ac:dyDescent="0.2">
      <c r="A79" s="32"/>
      <c r="B79" s="214"/>
      <c r="C79" s="214"/>
      <c r="D79" s="32"/>
      <c r="E79" s="33" t="s">
        <v>40</v>
      </c>
      <c r="F79" s="215"/>
      <c r="G79" s="215"/>
      <c r="H79" s="214"/>
      <c r="I79" s="214"/>
    </row>
    <row r="80" spans="1:9" ht="18.75" customHeight="1" x14ac:dyDescent="0.2">
      <c r="A80" s="32"/>
      <c r="B80" s="214"/>
      <c r="C80" s="214"/>
      <c r="D80" s="32"/>
      <c r="E80" s="33" t="s">
        <v>40</v>
      </c>
      <c r="F80" s="215"/>
      <c r="G80" s="215"/>
      <c r="H80" s="214"/>
      <c r="I80" s="214"/>
    </row>
    <row r="81" spans="1:9" ht="18.75" customHeight="1" x14ac:dyDescent="0.2">
      <c r="A81" s="32"/>
      <c r="B81" s="214"/>
      <c r="C81" s="214"/>
      <c r="D81" s="32"/>
      <c r="E81" s="33" t="s">
        <v>40</v>
      </c>
      <c r="F81" s="215"/>
      <c r="G81" s="215"/>
      <c r="H81" s="214"/>
      <c r="I81" s="214"/>
    </row>
    <row r="82" spans="1:9" ht="18.75" customHeight="1" x14ac:dyDescent="0.2">
      <c r="A82" s="32"/>
      <c r="B82" s="214"/>
      <c r="C82" s="214"/>
      <c r="D82" s="32"/>
      <c r="E82" s="33" t="s">
        <v>40</v>
      </c>
      <c r="F82" s="215"/>
      <c r="G82" s="215"/>
      <c r="H82" s="214"/>
      <c r="I82" s="214"/>
    </row>
    <row r="83" spans="1:9" ht="18.75" customHeight="1" x14ac:dyDescent="0.2">
      <c r="A83" s="32"/>
      <c r="B83" s="214"/>
      <c r="C83" s="214"/>
      <c r="D83" s="32"/>
      <c r="E83" s="33" t="s">
        <v>40</v>
      </c>
      <c r="F83" s="215"/>
      <c r="G83" s="215"/>
      <c r="H83" s="214"/>
      <c r="I83" s="214"/>
    </row>
    <row r="84" spans="1:9" ht="18.75" customHeight="1" x14ac:dyDescent="0.2">
      <c r="A84" s="32"/>
      <c r="B84" s="214"/>
      <c r="C84" s="214"/>
      <c r="D84" s="32"/>
      <c r="E84" s="33" t="s">
        <v>40</v>
      </c>
      <c r="F84" s="215"/>
      <c r="G84" s="215"/>
      <c r="H84" s="214"/>
      <c r="I84" s="214"/>
    </row>
    <row r="85" spans="1:9" ht="18.75" customHeight="1" x14ac:dyDescent="0.2">
      <c r="A85" s="32"/>
      <c r="B85" s="214"/>
      <c r="C85" s="214"/>
      <c r="D85" s="32"/>
      <c r="E85" s="33" t="s">
        <v>40</v>
      </c>
      <c r="F85" s="215"/>
      <c r="G85" s="215"/>
      <c r="H85" s="214"/>
      <c r="I85" s="214"/>
    </row>
    <row r="86" spans="1:9" ht="18.75" customHeight="1" x14ac:dyDescent="0.2">
      <c r="A86" s="32"/>
      <c r="B86" s="214"/>
      <c r="C86" s="214"/>
      <c r="D86" s="32"/>
      <c r="E86" s="33" t="s">
        <v>40</v>
      </c>
      <c r="F86" s="215"/>
      <c r="G86" s="215"/>
      <c r="H86" s="214"/>
      <c r="I86" s="214"/>
    </row>
    <row r="87" spans="1:9" ht="18.75" customHeight="1" x14ac:dyDescent="0.2">
      <c r="A87" s="32"/>
      <c r="B87" s="214"/>
      <c r="C87" s="214"/>
      <c r="D87" s="32"/>
      <c r="E87" s="33" t="s">
        <v>40</v>
      </c>
      <c r="F87" s="215"/>
      <c r="G87" s="215"/>
      <c r="H87" s="214"/>
      <c r="I87" s="214"/>
    </row>
    <row r="88" spans="1:9" ht="18.75" customHeight="1" x14ac:dyDescent="0.2">
      <c r="A88" s="32"/>
      <c r="B88" s="214"/>
      <c r="C88" s="214"/>
      <c r="D88" s="32"/>
      <c r="E88" s="33" t="s">
        <v>40</v>
      </c>
      <c r="F88" s="215"/>
      <c r="G88" s="215"/>
      <c r="H88" s="214"/>
      <c r="I88" s="214"/>
    </row>
    <row r="89" spans="1:9" ht="18.75" customHeight="1" x14ac:dyDescent="0.2">
      <c r="A89" s="32"/>
      <c r="B89" s="214"/>
      <c r="C89" s="214"/>
      <c r="D89" s="32"/>
      <c r="E89" s="33" t="s">
        <v>40</v>
      </c>
      <c r="F89" s="215"/>
      <c r="G89" s="215"/>
      <c r="H89" s="214"/>
      <c r="I89" s="214"/>
    </row>
    <row r="90" spans="1:9" ht="18.75" customHeight="1" x14ac:dyDescent="0.2">
      <c r="A90" s="32"/>
      <c r="B90" s="214"/>
      <c r="C90" s="214"/>
      <c r="D90" s="32"/>
      <c r="E90" s="33" t="s">
        <v>40</v>
      </c>
      <c r="F90" s="215"/>
      <c r="G90" s="215"/>
      <c r="H90" s="214"/>
      <c r="I90" s="214"/>
    </row>
    <row r="91" spans="1:9" ht="18.75" customHeight="1" x14ac:dyDescent="0.2">
      <c r="A91" s="32"/>
      <c r="B91" s="214"/>
      <c r="C91" s="214"/>
      <c r="D91" s="32"/>
      <c r="E91" s="33" t="s">
        <v>40</v>
      </c>
      <c r="F91" s="215"/>
      <c r="G91" s="215"/>
      <c r="H91" s="214"/>
      <c r="I91" s="214"/>
    </row>
    <row r="92" spans="1:9" ht="18.75" customHeight="1" x14ac:dyDescent="0.2">
      <c r="A92" s="32"/>
      <c r="B92" s="214"/>
      <c r="C92" s="214"/>
      <c r="D92" s="32"/>
      <c r="E92" s="33" t="s">
        <v>40</v>
      </c>
      <c r="F92" s="215"/>
      <c r="G92" s="215"/>
      <c r="H92" s="214"/>
      <c r="I92" s="214"/>
    </row>
    <row r="93" spans="1:9" ht="18.75" customHeight="1" x14ac:dyDescent="0.2">
      <c r="A93" s="32"/>
      <c r="B93" s="214"/>
      <c r="C93" s="214"/>
      <c r="D93" s="32"/>
      <c r="E93" s="33" t="s">
        <v>40</v>
      </c>
      <c r="F93" s="215"/>
      <c r="G93" s="215"/>
      <c r="H93" s="214"/>
      <c r="I93" s="214"/>
    </row>
    <row r="94" spans="1:9" ht="18.75" customHeight="1" x14ac:dyDescent="0.2">
      <c r="A94" s="32"/>
      <c r="B94" s="214"/>
      <c r="C94" s="214"/>
      <c r="D94" s="32"/>
      <c r="E94" s="33" t="s">
        <v>40</v>
      </c>
      <c r="F94" s="215"/>
      <c r="G94" s="215"/>
      <c r="H94" s="214"/>
      <c r="I94" s="214"/>
    </row>
    <row r="95" spans="1:9" ht="18.75" customHeight="1" x14ac:dyDescent="0.2">
      <c r="A95" s="32"/>
      <c r="B95" s="214"/>
      <c r="C95" s="214"/>
      <c r="D95" s="32"/>
      <c r="E95" s="33" t="s">
        <v>40</v>
      </c>
      <c r="F95" s="215"/>
      <c r="G95" s="215"/>
      <c r="H95" s="214"/>
      <c r="I95" s="214"/>
    </row>
    <row r="96" spans="1:9" ht="18.75" customHeight="1" x14ac:dyDescent="0.2">
      <c r="A96" s="32"/>
      <c r="B96" s="214"/>
      <c r="C96" s="214"/>
      <c r="D96" s="32"/>
      <c r="E96" s="33" t="s">
        <v>40</v>
      </c>
      <c r="F96" s="215"/>
      <c r="G96" s="215"/>
      <c r="H96" s="214"/>
      <c r="I96" s="214"/>
    </row>
    <row r="97" spans="1:9" ht="18.75" customHeight="1" x14ac:dyDescent="0.2">
      <c r="A97" s="32"/>
      <c r="B97" s="214"/>
      <c r="C97" s="214"/>
      <c r="D97" s="32"/>
      <c r="E97" s="33" t="s">
        <v>40</v>
      </c>
      <c r="F97" s="215"/>
      <c r="G97" s="215"/>
      <c r="H97" s="214"/>
      <c r="I97" s="214"/>
    </row>
    <row r="98" spans="1:9" ht="18.75" customHeight="1" x14ac:dyDescent="0.2">
      <c r="A98" s="32"/>
      <c r="B98" s="214"/>
      <c r="C98" s="214"/>
      <c r="D98" s="32"/>
      <c r="E98" s="33" t="s">
        <v>40</v>
      </c>
      <c r="F98" s="215"/>
      <c r="G98" s="215"/>
      <c r="H98" s="214"/>
      <c r="I98" s="214"/>
    </row>
    <row r="99" spans="1:9" ht="18.75" customHeight="1" x14ac:dyDescent="0.2">
      <c r="A99" s="32"/>
      <c r="B99" s="214"/>
      <c r="C99" s="214"/>
      <c r="D99" s="32"/>
      <c r="E99" s="33" t="s">
        <v>40</v>
      </c>
      <c r="F99" s="215"/>
      <c r="G99" s="215"/>
      <c r="H99" s="214"/>
      <c r="I99" s="214"/>
    </row>
    <row r="100" spans="1:9" ht="18.75" customHeight="1" x14ac:dyDescent="0.2">
      <c r="A100" s="32"/>
      <c r="B100" s="214"/>
      <c r="C100" s="214"/>
      <c r="D100" s="32"/>
      <c r="E100" s="33" t="s">
        <v>40</v>
      </c>
      <c r="F100" s="215"/>
      <c r="G100" s="215"/>
      <c r="H100" s="214"/>
      <c r="I100" s="214"/>
    </row>
    <row r="101" spans="1:9" ht="18.75" customHeight="1" x14ac:dyDescent="0.2">
      <c r="A101" s="32"/>
      <c r="B101" s="214"/>
      <c r="C101" s="214"/>
      <c r="D101" s="32"/>
      <c r="E101" s="33" t="s">
        <v>40</v>
      </c>
      <c r="F101" s="215"/>
      <c r="G101" s="215"/>
      <c r="H101" s="214"/>
      <c r="I101" s="214"/>
    </row>
    <row r="102" spans="1:9" ht="18.75" customHeight="1" x14ac:dyDescent="0.2">
      <c r="A102" s="32"/>
      <c r="B102" s="214"/>
      <c r="C102" s="214"/>
      <c r="D102" s="32"/>
      <c r="E102" s="33" t="s">
        <v>40</v>
      </c>
      <c r="F102" s="215"/>
      <c r="G102" s="215"/>
      <c r="H102" s="214"/>
      <c r="I102" s="214"/>
    </row>
    <row r="103" spans="1:9" ht="18.75" customHeight="1" x14ac:dyDescent="0.2">
      <c r="A103" s="32"/>
      <c r="B103" s="214"/>
      <c r="C103" s="214"/>
      <c r="D103" s="32"/>
      <c r="E103" s="33" t="s">
        <v>40</v>
      </c>
      <c r="F103" s="215"/>
      <c r="G103" s="215"/>
      <c r="H103" s="214"/>
      <c r="I103" s="214"/>
    </row>
    <row r="104" spans="1:9" ht="18.75" customHeight="1" x14ac:dyDescent="0.2">
      <c r="A104" s="32"/>
      <c r="B104" s="214"/>
      <c r="C104" s="214"/>
      <c r="D104" s="32"/>
      <c r="E104" s="33" t="s">
        <v>40</v>
      </c>
      <c r="F104" s="215"/>
      <c r="G104" s="215"/>
      <c r="H104" s="214"/>
      <c r="I104" s="214"/>
    </row>
    <row r="105" spans="1:9" ht="18.75" customHeight="1" x14ac:dyDescent="0.2">
      <c r="A105" s="32"/>
      <c r="B105" s="214"/>
      <c r="C105" s="214"/>
      <c r="D105" s="32"/>
      <c r="E105" s="33" t="s">
        <v>40</v>
      </c>
      <c r="F105" s="215"/>
      <c r="G105" s="215"/>
      <c r="H105" s="214"/>
      <c r="I105" s="214"/>
    </row>
    <row r="106" spans="1:9" ht="18.75" customHeight="1" x14ac:dyDescent="0.2">
      <c r="A106" s="32"/>
      <c r="B106" s="214"/>
      <c r="C106" s="214"/>
      <c r="D106" s="32"/>
      <c r="E106" s="33" t="s">
        <v>40</v>
      </c>
      <c r="F106" s="215"/>
      <c r="G106" s="215"/>
      <c r="H106" s="214"/>
      <c r="I106" s="214"/>
    </row>
    <row r="107" spans="1:9" ht="18.75" customHeight="1" x14ac:dyDescent="0.2">
      <c r="A107" s="32"/>
      <c r="B107" s="214"/>
      <c r="C107" s="214"/>
      <c r="D107" s="32"/>
      <c r="E107" s="33" t="s">
        <v>40</v>
      </c>
      <c r="F107" s="215"/>
      <c r="G107" s="215"/>
      <c r="H107" s="214"/>
      <c r="I107" s="214"/>
    </row>
    <row r="108" spans="1:9" ht="18.75" customHeight="1" x14ac:dyDescent="0.2">
      <c r="A108" s="32"/>
      <c r="B108" s="214"/>
      <c r="C108" s="214"/>
      <c r="D108" s="32"/>
      <c r="E108" s="33" t="s">
        <v>40</v>
      </c>
      <c r="F108" s="215"/>
      <c r="G108" s="215"/>
      <c r="H108" s="214"/>
      <c r="I108" s="214"/>
    </row>
    <row r="109" spans="1:9" ht="18.75" customHeight="1" x14ac:dyDescent="0.2">
      <c r="A109" s="32"/>
      <c r="B109" s="214"/>
      <c r="C109" s="214"/>
      <c r="D109" s="32"/>
      <c r="E109" s="33" t="s">
        <v>40</v>
      </c>
      <c r="F109" s="215"/>
      <c r="G109" s="215"/>
      <c r="H109" s="214"/>
      <c r="I109" s="214"/>
    </row>
    <row r="110" spans="1:9" ht="18.75" customHeight="1" x14ac:dyDescent="0.2">
      <c r="A110" s="32"/>
      <c r="B110" s="214"/>
      <c r="C110" s="214"/>
      <c r="D110" s="32"/>
      <c r="E110" s="33" t="s">
        <v>40</v>
      </c>
      <c r="F110" s="215"/>
      <c r="G110" s="215"/>
      <c r="H110" s="214"/>
      <c r="I110" s="214"/>
    </row>
    <row r="111" spans="1:9" ht="15" x14ac:dyDescent="0.2">
      <c r="A111" s="14"/>
      <c r="B111" s="219" t="s">
        <v>1030</v>
      </c>
      <c r="C111" s="220"/>
      <c r="D111" s="220"/>
      <c r="E111" s="219"/>
      <c r="F111" s="219"/>
      <c r="G111" s="219"/>
      <c r="H111" s="219"/>
      <c r="I111" s="219"/>
    </row>
    <row r="112" spans="1:9" ht="15" x14ac:dyDescent="0.2">
      <c r="A112" s="8"/>
      <c r="B112" s="216"/>
      <c r="C112" s="217"/>
      <c r="D112" s="217"/>
      <c r="E112" s="216"/>
      <c r="F112" s="216"/>
      <c r="G112" s="216"/>
      <c r="H112" s="216"/>
      <c r="I112" s="216"/>
    </row>
    <row r="113" spans="1:9" ht="22.5" customHeight="1" x14ac:dyDescent="0.2">
      <c r="A113" s="32"/>
      <c r="B113" s="214"/>
      <c r="C113" s="214"/>
      <c r="D113" s="32"/>
      <c r="E113" s="33" t="s">
        <v>40</v>
      </c>
      <c r="F113" s="215"/>
      <c r="G113" s="215"/>
      <c r="H113" s="214"/>
      <c r="I113" s="214"/>
    </row>
    <row r="114" spans="1:9" ht="22.5" customHeight="1" x14ac:dyDescent="0.2">
      <c r="A114" s="32"/>
      <c r="B114" s="214"/>
      <c r="C114" s="214"/>
      <c r="D114" s="32"/>
      <c r="E114" s="33" t="s">
        <v>40</v>
      </c>
      <c r="F114" s="215"/>
      <c r="G114" s="215"/>
      <c r="H114" s="214"/>
      <c r="I114" s="214"/>
    </row>
    <row r="115" spans="1:9" ht="22.5" customHeight="1" x14ac:dyDescent="0.2">
      <c r="A115" s="32"/>
      <c r="B115" s="214"/>
      <c r="C115" s="214"/>
      <c r="D115" s="32"/>
      <c r="E115" s="33" t="s">
        <v>40</v>
      </c>
      <c r="F115" s="215"/>
      <c r="G115" s="215"/>
      <c r="H115" s="214"/>
      <c r="I115" s="214"/>
    </row>
    <row r="116" spans="1:9" ht="22.5" customHeight="1" x14ac:dyDescent="0.2">
      <c r="A116" s="32"/>
      <c r="B116" s="214"/>
      <c r="C116" s="214"/>
      <c r="D116" s="32"/>
      <c r="E116" s="33" t="s">
        <v>40</v>
      </c>
      <c r="F116" s="215"/>
      <c r="G116" s="215"/>
      <c r="H116" s="214"/>
      <c r="I116" s="214"/>
    </row>
    <row r="117" spans="1:9" ht="22.5" customHeight="1" x14ac:dyDescent="0.2">
      <c r="A117" s="32"/>
      <c r="B117" s="214"/>
      <c r="C117" s="214"/>
      <c r="D117" s="32"/>
      <c r="E117" s="33" t="s">
        <v>40</v>
      </c>
      <c r="F117" s="215"/>
      <c r="G117" s="215"/>
      <c r="H117" s="214"/>
      <c r="I117" s="214"/>
    </row>
    <row r="118" spans="1:9" ht="22.5" customHeight="1" x14ac:dyDescent="0.2">
      <c r="A118" s="32"/>
      <c r="B118" s="214"/>
      <c r="C118" s="214"/>
      <c r="D118" s="32"/>
      <c r="E118" s="33" t="s">
        <v>40</v>
      </c>
      <c r="F118" s="215"/>
      <c r="G118" s="215"/>
      <c r="H118" s="214"/>
      <c r="I118" s="214"/>
    </row>
    <row r="119" spans="1:9" ht="22.5" customHeight="1" x14ac:dyDescent="0.2">
      <c r="A119" s="32"/>
      <c r="B119" s="214"/>
      <c r="C119" s="214"/>
      <c r="D119" s="32"/>
      <c r="E119" s="33" t="s">
        <v>40</v>
      </c>
      <c r="F119" s="215"/>
      <c r="G119" s="215"/>
      <c r="H119" s="214"/>
      <c r="I119" s="214"/>
    </row>
    <row r="120" spans="1:9" ht="22.5" customHeight="1" x14ac:dyDescent="0.2">
      <c r="A120" s="32"/>
      <c r="B120" s="214"/>
      <c r="C120" s="214"/>
      <c r="D120" s="32"/>
      <c r="E120" s="33" t="s">
        <v>40</v>
      </c>
      <c r="F120" s="215"/>
      <c r="G120" s="215"/>
      <c r="H120" s="214"/>
      <c r="I120" s="214"/>
    </row>
    <row r="121" spans="1:9" ht="22.5" customHeight="1" x14ac:dyDescent="0.2">
      <c r="A121" s="32"/>
      <c r="B121" s="214"/>
      <c r="C121" s="214"/>
      <c r="D121" s="32"/>
      <c r="E121" s="33" t="s">
        <v>40</v>
      </c>
      <c r="F121" s="215"/>
      <c r="G121" s="215"/>
      <c r="H121" s="214"/>
      <c r="I121" s="214"/>
    </row>
    <row r="122" spans="1:9" ht="22.5" customHeight="1" x14ac:dyDescent="0.2">
      <c r="A122" s="32"/>
      <c r="B122" s="214"/>
      <c r="C122" s="214"/>
      <c r="D122" s="32"/>
      <c r="E122" s="33" t="s">
        <v>40</v>
      </c>
      <c r="F122" s="215"/>
      <c r="G122" s="215"/>
      <c r="H122" s="214"/>
      <c r="I122" s="214"/>
    </row>
    <row r="123" spans="1:9" ht="22.5" customHeight="1" x14ac:dyDescent="0.2">
      <c r="A123" s="32"/>
      <c r="B123" s="214"/>
      <c r="C123" s="214"/>
      <c r="D123" s="32"/>
      <c r="E123" s="33" t="s">
        <v>40</v>
      </c>
      <c r="F123" s="215"/>
      <c r="G123" s="215"/>
      <c r="H123" s="214"/>
      <c r="I123" s="214"/>
    </row>
    <row r="124" spans="1:9" ht="22.5" customHeight="1" x14ac:dyDescent="0.2">
      <c r="A124" s="32"/>
      <c r="B124" s="214"/>
      <c r="C124" s="214"/>
      <c r="D124" s="32"/>
      <c r="E124" s="33" t="s">
        <v>40</v>
      </c>
      <c r="F124" s="215"/>
      <c r="G124" s="215"/>
      <c r="H124" s="214"/>
      <c r="I124" s="214"/>
    </row>
    <row r="125" spans="1:9" ht="22.5" customHeight="1" x14ac:dyDescent="0.2">
      <c r="A125" s="32"/>
      <c r="B125" s="214"/>
      <c r="C125" s="214"/>
      <c r="D125" s="32"/>
      <c r="E125" s="33" t="s">
        <v>40</v>
      </c>
      <c r="F125" s="215"/>
      <c r="G125" s="215"/>
      <c r="H125" s="214"/>
      <c r="I125" s="214"/>
    </row>
    <row r="126" spans="1:9" ht="22.5" customHeight="1" x14ac:dyDescent="0.2">
      <c r="A126" s="32"/>
      <c r="B126" s="214"/>
      <c r="C126" s="214"/>
      <c r="D126" s="32"/>
      <c r="E126" s="33" t="s">
        <v>40</v>
      </c>
      <c r="F126" s="215"/>
      <c r="G126" s="215"/>
      <c r="H126" s="214"/>
      <c r="I126" s="214"/>
    </row>
    <row r="127" spans="1:9" ht="22.5" customHeight="1" x14ac:dyDescent="0.2">
      <c r="A127" s="32"/>
      <c r="B127" s="214"/>
      <c r="C127" s="214"/>
      <c r="D127" s="32"/>
      <c r="E127" s="33" t="s">
        <v>40</v>
      </c>
      <c r="F127" s="215"/>
      <c r="G127" s="215"/>
      <c r="H127" s="214"/>
      <c r="I127" s="214"/>
    </row>
    <row r="128" spans="1:9" ht="22.5" customHeight="1" x14ac:dyDescent="0.2">
      <c r="A128" s="32"/>
      <c r="B128" s="214"/>
      <c r="C128" s="214"/>
      <c r="D128" s="32"/>
      <c r="E128" s="33" t="s">
        <v>40</v>
      </c>
      <c r="F128" s="215"/>
      <c r="G128" s="215"/>
      <c r="H128" s="214"/>
      <c r="I128" s="214"/>
    </row>
    <row r="129" spans="1:9" ht="22.5" customHeight="1" x14ac:dyDescent="0.2">
      <c r="A129" s="32"/>
      <c r="B129" s="214"/>
      <c r="C129" s="214"/>
      <c r="D129" s="32"/>
      <c r="E129" s="33" t="s">
        <v>40</v>
      </c>
      <c r="F129" s="215"/>
      <c r="G129" s="215"/>
      <c r="H129" s="214"/>
      <c r="I129" s="214"/>
    </row>
    <row r="130" spans="1:9" ht="22.5" customHeight="1" x14ac:dyDescent="0.2">
      <c r="A130" s="32"/>
      <c r="B130" s="214"/>
      <c r="C130" s="214"/>
      <c r="D130" s="32"/>
      <c r="E130" s="33" t="s">
        <v>40</v>
      </c>
      <c r="F130" s="215"/>
      <c r="G130" s="215"/>
      <c r="H130" s="214"/>
      <c r="I130" s="214"/>
    </row>
    <row r="131" spans="1:9" ht="22.5" customHeight="1" x14ac:dyDescent="0.2">
      <c r="A131" s="32"/>
      <c r="B131" s="214"/>
      <c r="C131" s="214"/>
      <c r="D131" s="32"/>
      <c r="E131" s="33" t="s">
        <v>40</v>
      </c>
      <c r="F131" s="215"/>
      <c r="G131" s="215"/>
      <c r="H131" s="214"/>
      <c r="I131" s="214"/>
    </row>
    <row r="132" spans="1:9" ht="22.5" customHeight="1" x14ac:dyDescent="0.2">
      <c r="A132" s="32"/>
      <c r="B132" s="214"/>
      <c r="C132" s="214"/>
      <c r="D132" s="32"/>
      <c r="E132" s="33" t="s">
        <v>40</v>
      </c>
      <c r="F132" s="215"/>
      <c r="G132" s="215"/>
      <c r="H132" s="214"/>
      <c r="I132" s="214"/>
    </row>
    <row r="133" spans="1:9" ht="22.5" customHeight="1" x14ac:dyDescent="0.2">
      <c r="A133" s="32"/>
      <c r="B133" s="214"/>
      <c r="C133" s="214"/>
      <c r="D133" s="32"/>
      <c r="E133" s="33" t="s">
        <v>40</v>
      </c>
      <c r="F133" s="215"/>
      <c r="G133" s="215"/>
      <c r="H133" s="214"/>
      <c r="I133" s="214"/>
    </row>
    <row r="134" spans="1:9" ht="22.5" customHeight="1" x14ac:dyDescent="0.2">
      <c r="A134" s="32"/>
      <c r="B134" s="214"/>
      <c r="C134" s="214"/>
      <c r="D134" s="32"/>
      <c r="E134" s="33" t="s">
        <v>40</v>
      </c>
      <c r="F134" s="215"/>
      <c r="G134" s="215"/>
      <c r="H134" s="214"/>
      <c r="I134" s="214"/>
    </row>
    <row r="135" spans="1:9" ht="22.5" customHeight="1" x14ac:dyDescent="0.2">
      <c r="A135" s="32"/>
      <c r="B135" s="214"/>
      <c r="C135" s="214"/>
      <c r="D135" s="32"/>
      <c r="E135" s="33" t="s">
        <v>40</v>
      </c>
      <c r="F135" s="215"/>
      <c r="G135" s="215"/>
      <c r="H135" s="214"/>
      <c r="I135" s="214"/>
    </row>
    <row r="136" spans="1:9" ht="22.5" customHeight="1" x14ac:dyDescent="0.2">
      <c r="A136" s="32"/>
      <c r="B136" s="214"/>
      <c r="C136" s="214"/>
      <c r="D136" s="32"/>
      <c r="E136" s="33" t="s">
        <v>40</v>
      </c>
      <c r="F136" s="215"/>
      <c r="G136" s="215"/>
      <c r="H136" s="214"/>
      <c r="I136" s="214"/>
    </row>
    <row r="137" spans="1:9" ht="22.5" customHeight="1" x14ac:dyDescent="0.2">
      <c r="A137" s="32"/>
      <c r="B137" s="214"/>
      <c r="C137" s="214"/>
      <c r="D137" s="32"/>
      <c r="E137" s="33" t="s">
        <v>40</v>
      </c>
      <c r="F137" s="215"/>
      <c r="G137" s="215"/>
      <c r="H137" s="214"/>
      <c r="I137" s="214"/>
    </row>
    <row r="138" spans="1:9" ht="22.5" customHeight="1" x14ac:dyDescent="0.2">
      <c r="A138" s="32"/>
      <c r="B138" s="214"/>
      <c r="C138" s="214"/>
      <c r="D138" s="32"/>
      <c r="E138" s="33" t="s">
        <v>40</v>
      </c>
      <c r="F138" s="215"/>
      <c r="G138" s="215"/>
      <c r="H138" s="214"/>
      <c r="I138" s="214"/>
    </row>
    <row r="139" spans="1:9" ht="22.5" customHeight="1" x14ac:dyDescent="0.2">
      <c r="A139" s="32"/>
      <c r="B139" s="214"/>
      <c r="C139" s="214"/>
      <c r="D139" s="32"/>
      <c r="E139" s="33" t="s">
        <v>40</v>
      </c>
      <c r="F139" s="215"/>
      <c r="G139" s="215"/>
      <c r="H139" s="214"/>
      <c r="I139" s="214"/>
    </row>
  </sheetData>
  <mergeCells count="355">
    <mergeCell ref="A1:I2"/>
    <mergeCell ref="A3:I3"/>
    <mergeCell ref="A4:I4"/>
    <mergeCell ref="A5:I7"/>
    <mergeCell ref="E9:I9"/>
    <mergeCell ref="B27:C27"/>
    <mergeCell ref="F27:G27"/>
    <mergeCell ref="H27:I27"/>
    <mergeCell ref="B28:C28"/>
    <mergeCell ref="F28:G28"/>
    <mergeCell ref="H28:I28"/>
    <mergeCell ref="F22:G22"/>
    <mergeCell ref="H22:I22"/>
    <mergeCell ref="B22:C22"/>
    <mergeCell ref="B25:C25"/>
    <mergeCell ref="F25:G25"/>
    <mergeCell ref="H25:I25"/>
    <mergeCell ref="B26:C26"/>
    <mergeCell ref="F26:G26"/>
    <mergeCell ref="H26:I26"/>
    <mergeCell ref="B23:I23"/>
    <mergeCell ref="B24:I24"/>
    <mergeCell ref="H13:I13"/>
    <mergeCell ref="H15:I15"/>
    <mergeCell ref="H88:I88"/>
    <mergeCell ref="B31:C31"/>
    <mergeCell ref="F31:G31"/>
    <mergeCell ref="H31:I31"/>
    <mergeCell ref="B32:C32"/>
    <mergeCell ref="F32:G32"/>
    <mergeCell ref="H32:I32"/>
    <mergeCell ref="B29:C29"/>
    <mergeCell ref="F29:G29"/>
    <mergeCell ref="H29:I29"/>
    <mergeCell ref="F30:G30"/>
    <mergeCell ref="H30:I30"/>
    <mergeCell ref="B34:C34"/>
    <mergeCell ref="F34:G34"/>
    <mergeCell ref="H34:I34"/>
    <mergeCell ref="B35:C35"/>
    <mergeCell ref="F35:G35"/>
    <mergeCell ref="H35:I35"/>
    <mergeCell ref="B36:C36"/>
    <mergeCell ref="F36:G36"/>
    <mergeCell ref="H36:I36"/>
    <mergeCell ref="B37:C37"/>
    <mergeCell ref="F37:G37"/>
    <mergeCell ref="H37:I37"/>
    <mergeCell ref="B113:C113"/>
    <mergeCell ref="F113:G113"/>
    <mergeCell ref="H113:I113"/>
    <mergeCell ref="B114:C114"/>
    <mergeCell ref="F114:G114"/>
    <mergeCell ref="H114:I114"/>
    <mergeCell ref="B96:C96"/>
    <mergeCell ref="F96:G96"/>
    <mergeCell ref="H96:I96"/>
    <mergeCell ref="B97:C97"/>
    <mergeCell ref="F97:G97"/>
    <mergeCell ref="H97:I97"/>
    <mergeCell ref="B99:C99"/>
    <mergeCell ref="F99:G99"/>
    <mergeCell ref="H99:I99"/>
    <mergeCell ref="B100:C100"/>
    <mergeCell ref="F100:G100"/>
    <mergeCell ref="H100:I100"/>
    <mergeCell ref="B104:C104"/>
    <mergeCell ref="F104:G104"/>
    <mergeCell ref="H104:I104"/>
    <mergeCell ref="B107:C107"/>
    <mergeCell ref="F107:G107"/>
    <mergeCell ref="H107:I107"/>
    <mergeCell ref="H117:I117"/>
    <mergeCell ref="B118:C118"/>
    <mergeCell ref="F118:G118"/>
    <mergeCell ref="H118:I118"/>
    <mergeCell ref="B115:C115"/>
    <mergeCell ref="F115:G115"/>
    <mergeCell ref="H115:I115"/>
    <mergeCell ref="B116:C116"/>
    <mergeCell ref="F116:G116"/>
    <mergeCell ref="H116:I116"/>
    <mergeCell ref="H17:I17"/>
    <mergeCell ref="H19:I19"/>
    <mergeCell ref="E11:I11"/>
    <mergeCell ref="B110:C110"/>
    <mergeCell ref="F110:G110"/>
    <mergeCell ref="H110:I110"/>
    <mergeCell ref="B111:I111"/>
    <mergeCell ref="B89:C89"/>
    <mergeCell ref="F89:G89"/>
    <mergeCell ref="H89:I89"/>
    <mergeCell ref="B90:C90"/>
    <mergeCell ref="B108:C108"/>
    <mergeCell ref="F108:G108"/>
    <mergeCell ref="H108:I108"/>
    <mergeCell ref="B109:C109"/>
    <mergeCell ref="F109:G109"/>
    <mergeCell ref="H109:I109"/>
    <mergeCell ref="B33:C33"/>
    <mergeCell ref="F33:G33"/>
    <mergeCell ref="H33:I33"/>
    <mergeCell ref="B88:C88"/>
    <mergeCell ref="F88:G88"/>
    <mergeCell ref="B93:C93"/>
    <mergeCell ref="F93:G93"/>
    <mergeCell ref="H93:I93"/>
    <mergeCell ref="B94:C94"/>
    <mergeCell ref="F94:G94"/>
    <mergeCell ref="H94:I94"/>
    <mergeCell ref="F90:G90"/>
    <mergeCell ref="H90:I90"/>
    <mergeCell ref="B91:C91"/>
    <mergeCell ref="F91:G91"/>
    <mergeCell ref="H91:I91"/>
    <mergeCell ref="B92:C92"/>
    <mergeCell ref="F92:G92"/>
    <mergeCell ref="H92:I92"/>
    <mergeCell ref="B95:C95"/>
    <mergeCell ref="F95:G95"/>
    <mergeCell ref="H95:I95"/>
    <mergeCell ref="B98:C98"/>
    <mergeCell ref="F98:G98"/>
    <mergeCell ref="H98:I98"/>
    <mergeCell ref="B103:C103"/>
    <mergeCell ref="F103:G103"/>
    <mergeCell ref="H103:I103"/>
    <mergeCell ref="B101:C101"/>
    <mergeCell ref="F101:G101"/>
    <mergeCell ref="H101:I101"/>
    <mergeCell ref="B102:C102"/>
    <mergeCell ref="F102:G102"/>
    <mergeCell ref="H102:I102"/>
    <mergeCell ref="B123:C123"/>
    <mergeCell ref="F123:G123"/>
    <mergeCell ref="H123:I123"/>
    <mergeCell ref="B105:C105"/>
    <mergeCell ref="F105:G105"/>
    <mergeCell ref="H105:I105"/>
    <mergeCell ref="B106:C106"/>
    <mergeCell ref="F106:G106"/>
    <mergeCell ref="H106:I106"/>
    <mergeCell ref="B112:I112"/>
    <mergeCell ref="B121:C121"/>
    <mergeCell ref="F121:G121"/>
    <mergeCell ref="H121:I121"/>
    <mergeCell ref="B122:C122"/>
    <mergeCell ref="F122:G122"/>
    <mergeCell ref="H122:I122"/>
    <mergeCell ref="B119:C119"/>
    <mergeCell ref="F119:G119"/>
    <mergeCell ref="H119:I119"/>
    <mergeCell ref="B120:C120"/>
    <mergeCell ref="F120:G120"/>
    <mergeCell ref="H120:I120"/>
    <mergeCell ref="B117:C117"/>
    <mergeCell ref="F117:G117"/>
    <mergeCell ref="B126:C126"/>
    <mergeCell ref="F126:G126"/>
    <mergeCell ref="H126:I126"/>
    <mergeCell ref="B127:C127"/>
    <mergeCell ref="F127:G127"/>
    <mergeCell ref="H127:I127"/>
    <mergeCell ref="B124:C124"/>
    <mergeCell ref="F124:G124"/>
    <mergeCell ref="H124:I124"/>
    <mergeCell ref="B125:C125"/>
    <mergeCell ref="F125:G125"/>
    <mergeCell ref="H125:I125"/>
    <mergeCell ref="B130:C130"/>
    <mergeCell ref="F130:G130"/>
    <mergeCell ref="H130:I130"/>
    <mergeCell ref="B131:C131"/>
    <mergeCell ref="F131:G131"/>
    <mergeCell ref="H131:I131"/>
    <mergeCell ref="B128:C128"/>
    <mergeCell ref="F128:G128"/>
    <mergeCell ref="H128:I128"/>
    <mergeCell ref="B129:C129"/>
    <mergeCell ref="F129:G129"/>
    <mergeCell ref="H129:I129"/>
    <mergeCell ref="B134:C134"/>
    <mergeCell ref="F134:G134"/>
    <mergeCell ref="H134:I134"/>
    <mergeCell ref="B135:C135"/>
    <mergeCell ref="F135:G135"/>
    <mergeCell ref="H135:I135"/>
    <mergeCell ref="B132:C132"/>
    <mergeCell ref="F132:G132"/>
    <mergeCell ref="H132:I132"/>
    <mergeCell ref="B133:C133"/>
    <mergeCell ref="F133:G133"/>
    <mergeCell ref="H133:I133"/>
    <mergeCell ref="B138:C138"/>
    <mergeCell ref="F138:G138"/>
    <mergeCell ref="H138:I138"/>
    <mergeCell ref="B139:C139"/>
    <mergeCell ref="F139:G139"/>
    <mergeCell ref="H139:I139"/>
    <mergeCell ref="B136:C136"/>
    <mergeCell ref="F136:G136"/>
    <mergeCell ref="H136:I136"/>
    <mergeCell ref="B137:C137"/>
    <mergeCell ref="F137:G137"/>
    <mergeCell ref="H137:I137"/>
    <mergeCell ref="B38:C38"/>
    <mergeCell ref="F38:G38"/>
    <mergeCell ref="H38:I38"/>
    <mergeCell ref="B39:C39"/>
    <mergeCell ref="F39:G39"/>
    <mergeCell ref="H39:I39"/>
    <mergeCell ref="B40:C40"/>
    <mergeCell ref="F40:G40"/>
    <mergeCell ref="H40:I40"/>
    <mergeCell ref="B41:C41"/>
    <mergeCell ref="F41:G41"/>
    <mergeCell ref="H41:I41"/>
    <mergeCell ref="B42:C42"/>
    <mergeCell ref="F42:G42"/>
    <mergeCell ref="H42:I42"/>
    <mergeCell ref="B43:C43"/>
    <mergeCell ref="F43:G43"/>
    <mergeCell ref="H43:I43"/>
    <mergeCell ref="B44:C44"/>
    <mergeCell ref="F44:G44"/>
    <mergeCell ref="H44:I44"/>
    <mergeCell ref="B45:C45"/>
    <mergeCell ref="F45:G45"/>
    <mergeCell ref="H45:I45"/>
    <mergeCell ref="B46:C46"/>
    <mergeCell ref="F46:G46"/>
    <mergeCell ref="H46:I46"/>
    <mergeCell ref="B47:C47"/>
    <mergeCell ref="F47:G47"/>
    <mergeCell ref="H47:I47"/>
    <mergeCell ref="B48:C48"/>
    <mergeCell ref="F48:G48"/>
    <mergeCell ref="H48:I48"/>
    <mergeCell ref="B49:C49"/>
    <mergeCell ref="F49:G49"/>
    <mergeCell ref="H49:I49"/>
    <mergeCell ref="B50:C50"/>
    <mergeCell ref="F50:G50"/>
    <mergeCell ref="H50:I50"/>
    <mergeCell ref="B51:C51"/>
    <mergeCell ref="F51:G51"/>
    <mergeCell ref="H51:I51"/>
    <mergeCell ref="B52:C52"/>
    <mergeCell ref="F52:G52"/>
    <mergeCell ref="H52:I52"/>
    <mergeCell ref="B53:C53"/>
    <mergeCell ref="F53:G53"/>
    <mergeCell ref="H53:I53"/>
    <mergeCell ref="B54:C54"/>
    <mergeCell ref="F54:G54"/>
    <mergeCell ref="H54:I54"/>
    <mergeCell ref="B55:C55"/>
    <mergeCell ref="F55:G55"/>
    <mergeCell ref="H55:I55"/>
    <mergeCell ref="B56:C56"/>
    <mergeCell ref="F56:G56"/>
    <mergeCell ref="H56:I56"/>
    <mergeCell ref="B57:C57"/>
    <mergeCell ref="F57:G57"/>
    <mergeCell ref="H57:I57"/>
    <mergeCell ref="B58:C58"/>
    <mergeCell ref="F58:G58"/>
    <mergeCell ref="H58:I58"/>
    <mergeCell ref="B59:C59"/>
    <mergeCell ref="F59:G59"/>
    <mergeCell ref="H59:I59"/>
    <mergeCell ref="B60:C60"/>
    <mergeCell ref="F60:G60"/>
    <mergeCell ref="H60:I60"/>
    <mergeCell ref="B61:C61"/>
    <mergeCell ref="F61:G61"/>
    <mergeCell ref="H61:I61"/>
    <mergeCell ref="B62:C62"/>
    <mergeCell ref="F62:G62"/>
    <mergeCell ref="H62:I62"/>
    <mergeCell ref="B63:C63"/>
    <mergeCell ref="F63:G63"/>
    <mergeCell ref="H63:I63"/>
    <mergeCell ref="B64:C64"/>
    <mergeCell ref="F64:G64"/>
    <mergeCell ref="H64:I64"/>
    <mergeCell ref="B65:C65"/>
    <mergeCell ref="F65:G65"/>
    <mergeCell ref="H65:I65"/>
    <mergeCell ref="B66:C66"/>
    <mergeCell ref="F66:G66"/>
    <mergeCell ref="H66:I66"/>
    <mergeCell ref="B67:C67"/>
    <mergeCell ref="F67:G67"/>
    <mergeCell ref="H67:I67"/>
    <mergeCell ref="B68:C68"/>
    <mergeCell ref="F68:G68"/>
    <mergeCell ref="H68:I68"/>
    <mergeCell ref="B69:C69"/>
    <mergeCell ref="F69:G69"/>
    <mergeCell ref="H69:I69"/>
    <mergeCell ref="B70:C70"/>
    <mergeCell ref="F70:G70"/>
    <mergeCell ref="H70:I70"/>
    <mergeCell ref="B71:C71"/>
    <mergeCell ref="F71:G71"/>
    <mergeCell ref="H71:I71"/>
    <mergeCell ref="B72:C72"/>
    <mergeCell ref="F72:G72"/>
    <mergeCell ref="H72:I72"/>
    <mergeCell ref="B73:C73"/>
    <mergeCell ref="F73:G73"/>
    <mergeCell ref="H73:I73"/>
    <mergeCell ref="B74:C74"/>
    <mergeCell ref="F74:G74"/>
    <mergeCell ref="H74:I74"/>
    <mergeCell ref="B75:C75"/>
    <mergeCell ref="F75:G75"/>
    <mergeCell ref="H75:I75"/>
    <mergeCell ref="B76:C76"/>
    <mergeCell ref="F76:G76"/>
    <mergeCell ref="H76:I76"/>
    <mergeCell ref="B77:C77"/>
    <mergeCell ref="F77:G77"/>
    <mergeCell ref="H77:I77"/>
    <mergeCell ref="B78:C78"/>
    <mergeCell ref="F78:G78"/>
    <mergeCell ref="H78:I78"/>
    <mergeCell ref="B79:C79"/>
    <mergeCell ref="F79:G79"/>
    <mergeCell ref="H79:I79"/>
    <mergeCell ref="B80:C80"/>
    <mergeCell ref="F80:G80"/>
    <mergeCell ref="H80:I80"/>
    <mergeCell ref="B81:C81"/>
    <mergeCell ref="F81:G81"/>
    <mergeCell ref="H81:I81"/>
    <mergeCell ref="B82:C82"/>
    <mergeCell ref="F82:G82"/>
    <mergeCell ref="H82:I82"/>
    <mergeCell ref="B86:C86"/>
    <mergeCell ref="F86:G86"/>
    <mergeCell ref="H86:I86"/>
    <mergeCell ref="B87:C87"/>
    <mergeCell ref="F87:G87"/>
    <mergeCell ref="H87:I87"/>
    <mergeCell ref="B83:C83"/>
    <mergeCell ref="F83:G83"/>
    <mergeCell ref="H83:I83"/>
    <mergeCell ref="B84:C84"/>
    <mergeCell ref="F84:G84"/>
    <mergeCell ref="H84:I84"/>
    <mergeCell ref="B85:C85"/>
    <mergeCell ref="F85:G85"/>
    <mergeCell ref="H85:I85"/>
  </mergeCells>
  <dataValidations count="1">
    <dataValidation type="list" allowBlank="1" showInputMessage="1" showErrorMessage="1" sqref="F113:G139 F25:G110" xr:uid="{00000000-0002-0000-0500-000000000000}">
      <formula1>"Erfüllt,Nicht erfüllt"</formula1>
    </dataValidation>
  </dataValidations>
  <pageMargins left="0.7" right="0.7" top="0.78740157499999996" bottom="0.78740157499999996" header="0.3" footer="0.3"/>
  <pageSetup scale="7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85"/>
  <sheetViews>
    <sheetView zoomScaleNormal="100" zoomScalePageLayoutView="85" workbookViewId="0">
      <selection activeCell="I11" sqref="I11"/>
    </sheetView>
  </sheetViews>
  <sheetFormatPr baseColWidth="10" defaultRowHeight="15" x14ac:dyDescent="0.25"/>
  <cols>
    <col min="1" max="1" width="10.5703125" style="121" customWidth="1"/>
    <col min="2" max="2" width="11.42578125" style="121"/>
    <col min="3" max="3" width="17.7109375" style="121" customWidth="1"/>
    <col min="4" max="4" width="10.7109375" style="121" customWidth="1"/>
    <col min="5" max="5" width="21.5703125" style="121" customWidth="1"/>
    <col min="6" max="7" width="9.5703125" style="121" customWidth="1"/>
    <col min="8" max="8" width="26.140625" style="121" customWidth="1"/>
    <col min="9" max="9" width="25.42578125" style="121" customWidth="1"/>
    <col min="10" max="10" width="23.5703125" style="142" customWidth="1"/>
    <col min="11" max="11" width="23.5703125" style="139" customWidth="1"/>
    <col min="12" max="259" width="11.42578125" style="121"/>
    <col min="260" max="260" width="6" style="121" customWidth="1"/>
    <col min="261" max="262" width="11.42578125" style="121"/>
    <col min="263" max="263" width="10.7109375" style="121" customWidth="1"/>
    <col min="264" max="264" width="0" style="121" hidden="1" customWidth="1"/>
    <col min="265" max="265" width="19.140625" style="121" customWidth="1"/>
    <col min="266" max="266" width="6.42578125" style="121" customWidth="1"/>
    <col min="267" max="267" width="22.5703125" style="121" customWidth="1"/>
    <col min="268" max="515" width="11.42578125" style="121"/>
    <col min="516" max="516" width="6" style="121" customWidth="1"/>
    <col min="517" max="518" width="11.42578125" style="121"/>
    <col min="519" max="519" width="10.7109375" style="121" customWidth="1"/>
    <col min="520" max="520" width="0" style="121" hidden="1" customWidth="1"/>
    <col min="521" max="521" width="19.140625" style="121" customWidth="1"/>
    <col min="522" max="522" width="6.42578125" style="121" customWidth="1"/>
    <col min="523" max="523" width="22.5703125" style="121" customWidth="1"/>
    <col min="524" max="771" width="11.42578125" style="121"/>
    <col min="772" max="772" width="6" style="121" customWidth="1"/>
    <col min="773" max="774" width="11.42578125" style="121"/>
    <col min="775" max="775" width="10.7109375" style="121" customWidth="1"/>
    <col min="776" max="776" width="0" style="121" hidden="1" customWidth="1"/>
    <col min="777" max="777" width="19.140625" style="121" customWidth="1"/>
    <col min="778" max="778" width="6.42578125" style="121" customWidth="1"/>
    <col min="779" max="779" width="22.5703125" style="121" customWidth="1"/>
    <col min="780" max="1027" width="11.42578125" style="121"/>
    <col min="1028" max="1028" width="6" style="121" customWidth="1"/>
    <col min="1029" max="1030" width="11.42578125" style="121"/>
    <col min="1031" max="1031" width="10.7109375" style="121" customWidth="1"/>
    <col min="1032" max="1032" width="0" style="121" hidden="1" customWidth="1"/>
    <col min="1033" max="1033" width="19.140625" style="121" customWidth="1"/>
    <col min="1034" max="1034" width="6.42578125" style="121" customWidth="1"/>
    <col min="1035" max="1035" width="22.5703125" style="121" customWidth="1"/>
    <col min="1036" max="1283" width="11.42578125" style="121"/>
    <col min="1284" max="1284" width="6" style="121" customWidth="1"/>
    <col min="1285" max="1286" width="11.42578125" style="121"/>
    <col min="1287" max="1287" width="10.7109375" style="121" customWidth="1"/>
    <col min="1288" max="1288" width="0" style="121" hidden="1" customWidth="1"/>
    <col min="1289" max="1289" width="19.140625" style="121" customWidth="1"/>
    <col min="1290" max="1290" width="6.42578125" style="121" customWidth="1"/>
    <col min="1291" max="1291" width="22.5703125" style="121" customWidth="1"/>
    <col min="1292" max="1539" width="11.42578125" style="121"/>
    <col min="1540" max="1540" width="6" style="121" customWidth="1"/>
    <col min="1541" max="1542" width="11.42578125" style="121"/>
    <col min="1543" max="1543" width="10.7109375" style="121" customWidth="1"/>
    <col min="1544" max="1544" width="0" style="121" hidden="1" customWidth="1"/>
    <col min="1545" max="1545" width="19.140625" style="121" customWidth="1"/>
    <col min="1546" max="1546" width="6.42578125" style="121" customWidth="1"/>
    <col min="1547" max="1547" width="22.5703125" style="121" customWidth="1"/>
    <col min="1548" max="1795" width="11.42578125" style="121"/>
    <col min="1796" max="1796" width="6" style="121" customWidth="1"/>
    <col min="1797" max="1798" width="11.42578125" style="121"/>
    <col min="1799" max="1799" width="10.7109375" style="121" customWidth="1"/>
    <col min="1800" max="1800" width="0" style="121" hidden="1" customWidth="1"/>
    <col min="1801" max="1801" width="19.140625" style="121" customWidth="1"/>
    <col min="1802" max="1802" width="6.42578125" style="121" customWidth="1"/>
    <col min="1803" max="1803" width="22.5703125" style="121" customWidth="1"/>
    <col min="1804" max="2051" width="11.42578125" style="121"/>
    <col min="2052" max="2052" width="6" style="121" customWidth="1"/>
    <col min="2053" max="2054" width="11.42578125" style="121"/>
    <col min="2055" max="2055" width="10.7109375" style="121" customWidth="1"/>
    <col min="2056" max="2056" width="0" style="121" hidden="1" customWidth="1"/>
    <col min="2057" max="2057" width="19.140625" style="121" customWidth="1"/>
    <col min="2058" max="2058" width="6.42578125" style="121" customWidth="1"/>
    <col min="2059" max="2059" width="22.5703125" style="121" customWidth="1"/>
    <col min="2060" max="2307" width="11.42578125" style="121"/>
    <col min="2308" max="2308" width="6" style="121" customWidth="1"/>
    <col min="2309" max="2310" width="11.42578125" style="121"/>
    <col min="2311" max="2311" width="10.7109375" style="121" customWidth="1"/>
    <col min="2312" max="2312" width="0" style="121" hidden="1" customWidth="1"/>
    <col min="2313" max="2313" width="19.140625" style="121" customWidth="1"/>
    <col min="2314" max="2314" width="6.42578125" style="121" customWidth="1"/>
    <col min="2315" max="2315" width="22.5703125" style="121" customWidth="1"/>
    <col min="2316" max="2563" width="11.42578125" style="121"/>
    <col min="2564" max="2564" width="6" style="121" customWidth="1"/>
    <col min="2565" max="2566" width="11.42578125" style="121"/>
    <col min="2567" max="2567" width="10.7109375" style="121" customWidth="1"/>
    <col min="2568" max="2568" width="0" style="121" hidden="1" customWidth="1"/>
    <col min="2569" max="2569" width="19.140625" style="121" customWidth="1"/>
    <col min="2570" max="2570" width="6.42578125" style="121" customWidth="1"/>
    <col min="2571" max="2571" width="22.5703125" style="121" customWidth="1"/>
    <col min="2572" max="2819" width="11.42578125" style="121"/>
    <col min="2820" max="2820" width="6" style="121" customWidth="1"/>
    <col min="2821" max="2822" width="11.42578125" style="121"/>
    <col min="2823" max="2823" width="10.7109375" style="121" customWidth="1"/>
    <col min="2824" max="2824" width="0" style="121" hidden="1" customWidth="1"/>
    <col min="2825" max="2825" width="19.140625" style="121" customWidth="1"/>
    <col min="2826" max="2826" width="6.42578125" style="121" customWidth="1"/>
    <col min="2827" max="2827" width="22.5703125" style="121" customWidth="1"/>
    <col min="2828" max="3075" width="11.42578125" style="121"/>
    <col min="3076" max="3076" width="6" style="121" customWidth="1"/>
    <col min="3077" max="3078" width="11.42578125" style="121"/>
    <col min="3079" max="3079" width="10.7109375" style="121" customWidth="1"/>
    <col min="3080" max="3080" width="0" style="121" hidden="1" customWidth="1"/>
    <col min="3081" max="3081" width="19.140625" style="121" customWidth="1"/>
    <col min="3082" max="3082" width="6.42578125" style="121" customWidth="1"/>
    <col min="3083" max="3083" width="22.5703125" style="121" customWidth="1"/>
    <col min="3084" max="3331" width="11.42578125" style="121"/>
    <col min="3332" max="3332" width="6" style="121" customWidth="1"/>
    <col min="3333" max="3334" width="11.42578125" style="121"/>
    <col min="3335" max="3335" width="10.7109375" style="121" customWidth="1"/>
    <col min="3336" max="3336" width="0" style="121" hidden="1" customWidth="1"/>
    <col min="3337" max="3337" width="19.140625" style="121" customWidth="1"/>
    <col min="3338" max="3338" width="6.42578125" style="121" customWidth="1"/>
    <col min="3339" max="3339" width="22.5703125" style="121" customWidth="1"/>
    <col min="3340" max="3587" width="11.42578125" style="121"/>
    <col min="3588" max="3588" width="6" style="121" customWidth="1"/>
    <col min="3589" max="3590" width="11.42578125" style="121"/>
    <col min="3591" max="3591" width="10.7109375" style="121" customWidth="1"/>
    <col min="3592" max="3592" width="0" style="121" hidden="1" customWidth="1"/>
    <col min="3593" max="3593" width="19.140625" style="121" customWidth="1"/>
    <col min="3594" max="3594" width="6.42578125" style="121" customWidth="1"/>
    <col min="3595" max="3595" width="22.5703125" style="121" customWidth="1"/>
    <col min="3596" max="3843" width="11.42578125" style="121"/>
    <col min="3844" max="3844" width="6" style="121" customWidth="1"/>
    <col min="3845" max="3846" width="11.42578125" style="121"/>
    <col min="3847" max="3847" width="10.7109375" style="121" customWidth="1"/>
    <col min="3848" max="3848" width="0" style="121" hidden="1" customWidth="1"/>
    <col min="3849" max="3849" width="19.140625" style="121" customWidth="1"/>
    <col min="3850" max="3850" width="6.42578125" style="121" customWidth="1"/>
    <col min="3851" max="3851" width="22.5703125" style="121" customWidth="1"/>
    <col min="3852" max="4099" width="11.42578125" style="121"/>
    <col min="4100" max="4100" width="6" style="121" customWidth="1"/>
    <col min="4101" max="4102" width="11.42578125" style="121"/>
    <col min="4103" max="4103" width="10.7109375" style="121" customWidth="1"/>
    <col min="4104" max="4104" width="0" style="121" hidden="1" customWidth="1"/>
    <col min="4105" max="4105" width="19.140625" style="121" customWidth="1"/>
    <col min="4106" max="4106" width="6.42578125" style="121" customWidth="1"/>
    <col min="4107" max="4107" width="22.5703125" style="121" customWidth="1"/>
    <col min="4108" max="4355" width="11.42578125" style="121"/>
    <col min="4356" max="4356" width="6" style="121" customWidth="1"/>
    <col min="4357" max="4358" width="11.42578125" style="121"/>
    <col min="4359" max="4359" width="10.7109375" style="121" customWidth="1"/>
    <col min="4360" max="4360" width="0" style="121" hidden="1" customWidth="1"/>
    <col min="4361" max="4361" width="19.140625" style="121" customWidth="1"/>
    <col min="4362" max="4362" width="6.42578125" style="121" customWidth="1"/>
    <col min="4363" max="4363" width="22.5703125" style="121" customWidth="1"/>
    <col min="4364" max="4611" width="11.42578125" style="121"/>
    <col min="4612" max="4612" width="6" style="121" customWidth="1"/>
    <col min="4613" max="4614" width="11.42578125" style="121"/>
    <col min="4615" max="4615" width="10.7109375" style="121" customWidth="1"/>
    <col min="4616" max="4616" width="0" style="121" hidden="1" customWidth="1"/>
    <col min="4617" max="4617" width="19.140625" style="121" customWidth="1"/>
    <col min="4618" max="4618" width="6.42578125" style="121" customWidth="1"/>
    <col min="4619" max="4619" width="22.5703125" style="121" customWidth="1"/>
    <col min="4620" max="4867" width="11.42578125" style="121"/>
    <col min="4868" max="4868" width="6" style="121" customWidth="1"/>
    <col min="4869" max="4870" width="11.42578125" style="121"/>
    <col min="4871" max="4871" width="10.7109375" style="121" customWidth="1"/>
    <col min="4872" max="4872" width="0" style="121" hidden="1" customWidth="1"/>
    <col min="4873" max="4873" width="19.140625" style="121" customWidth="1"/>
    <col min="4874" max="4874" width="6.42578125" style="121" customWidth="1"/>
    <col min="4875" max="4875" width="22.5703125" style="121" customWidth="1"/>
    <col min="4876" max="5123" width="11.42578125" style="121"/>
    <col min="5124" max="5124" width="6" style="121" customWidth="1"/>
    <col min="5125" max="5126" width="11.42578125" style="121"/>
    <col min="5127" max="5127" width="10.7109375" style="121" customWidth="1"/>
    <col min="5128" max="5128" width="0" style="121" hidden="1" customWidth="1"/>
    <col min="5129" max="5129" width="19.140625" style="121" customWidth="1"/>
    <col min="5130" max="5130" width="6.42578125" style="121" customWidth="1"/>
    <col min="5131" max="5131" width="22.5703125" style="121" customWidth="1"/>
    <col min="5132" max="5379" width="11.42578125" style="121"/>
    <col min="5380" max="5380" width="6" style="121" customWidth="1"/>
    <col min="5381" max="5382" width="11.42578125" style="121"/>
    <col min="5383" max="5383" width="10.7109375" style="121" customWidth="1"/>
    <col min="5384" max="5384" width="0" style="121" hidden="1" customWidth="1"/>
    <col min="5385" max="5385" width="19.140625" style="121" customWidth="1"/>
    <col min="5386" max="5386" width="6.42578125" style="121" customWidth="1"/>
    <col min="5387" max="5387" width="22.5703125" style="121" customWidth="1"/>
    <col min="5388" max="5635" width="11.42578125" style="121"/>
    <col min="5636" max="5636" width="6" style="121" customWidth="1"/>
    <col min="5637" max="5638" width="11.42578125" style="121"/>
    <col min="5639" max="5639" width="10.7109375" style="121" customWidth="1"/>
    <col min="5640" max="5640" width="0" style="121" hidden="1" customWidth="1"/>
    <col min="5641" max="5641" width="19.140625" style="121" customWidth="1"/>
    <col min="5642" max="5642" width="6.42578125" style="121" customWidth="1"/>
    <col min="5643" max="5643" width="22.5703125" style="121" customWidth="1"/>
    <col min="5644" max="5891" width="11.42578125" style="121"/>
    <col min="5892" max="5892" width="6" style="121" customWidth="1"/>
    <col min="5893" max="5894" width="11.42578125" style="121"/>
    <col min="5895" max="5895" width="10.7109375" style="121" customWidth="1"/>
    <col min="5896" max="5896" width="0" style="121" hidden="1" customWidth="1"/>
    <col min="5897" max="5897" width="19.140625" style="121" customWidth="1"/>
    <col min="5898" max="5898" width="6.42578125" style="121" customWidth="1"/>
    <col min="5899" max="5899" width="22.5703125" style="121" customWidth="1"/>
    <col min="5900" max="6147" width="11.42578125" style="121"/>
    <col min="6148" max="6148" width="6" style="121" customWidth="1"/>
    <col min="6149" max="6150" width="11.42578125" style="121"/>
    <col min="6151" max="6151" width="10.7109375" style="121" customWidth="1"/>
    <col min="6152" max="6152" width="0" style="121" hidden="1" customWidth="1"/>
    <col min="6153" max="6153" width="19.140625" style="121" customWidth="1"/>
    <col min="6154" max="6154" width="6.42578125" style="121" customWidth="1"/>
    <col min="6155" max="6155" width="22.5703125" style="121" customWidth="1"/>
    <col min="6156" max="6403" width="11.42578125" style="121"/>
    <col min="6404" max="6404" width="6" style="121" customWidth="1"/>
    <col min="6405" max="6406" width="11.42578125" style="121"/>
    <col min="6407" max="6407" width="10.7109375" style="121" customWidth="1"/>
    <col min="6408" max="6408" width="0" style="121" hidden="1" customWidth="1"/>
    <col min="6409" max="6409" width="19.140625" style="121" customWidth="1"/>
    <col min="6410" max="6410" width="6.42578125" style="121" customWidth="1"/>
    <col min="6411" max="6411" width="22.5703125" style="121" customWidth="1"/>
    <col min="6412" max="6659" width="11.42578125" style="121"/>
    <col min="6660" max="6660" width="6" style="121" customWidth="1"/>
    <col min="6661" max="6662" width="11.42578125" style="121"/>
    <col min="6663" max="6663" width="10.7109375" style="121" customWidth="1"/>
    <col min="6664" max="6664" width="0" style="121" hidden="1" customWidth="1"/>
    <col min="6665" max="6665" width="19.140625" style="121" customWidth="1"/>
    <col min="6666" max="6666" width="6.42578125" style="121" customWidth="1"/>
    <col min="6667" max="6667" width="22.5703125" style="121" customWidth="1"/>
    <col min="6668" max="6915" width="11.42578125" style="121"/>
    <col min="6916" max="6916" width="6" style="121" customWidth="1"/>
    <col min="6917" max="6918" width="11.42578125" style="121"/>
    <col min="6919" max="6919" width="10.7109375" style="121" customWidth="1"/>
    <col min="6920" max="6920" width="0" style="121" hidden="1" customWidth="1"/>
    <col min="6921" max="6921" width="19.140625" style="121" customWidth="1"/>
    <col min="6922" max="6922" width="6.42578125" style="121" customWidth="1"/>
    <col min="6923" max="6923" width="22.5703125" style="121" customWidth="1"/>
    <col min="6924" max="7171" width="11.42578125" style="121"/>
    <col min="7172" max="7172" width="6" style="121" customWidth="1"/>
    <col min="7173" max="7174" width="11.42578125" style="121"/>
    <col min="7175" max="7175" width="10.7109375" style="121" customWidth="1"/>
    <col min="7176" max="7176" width="0" style="121" hidden="1" customWidth="1"/>
    <col min="7177" max="7177" width="19.140625" style="121" customWidth="1"/>
    <col min="7178" max="7178" width="6.42578125" style="121" customWidth="1"/>
    <col min="7179" max="7179" width="22.5703125" style="121" customWidth="1"/>
    <col min="7180" max="7427" width="11.42578125" style="121"/>
    <col min="7428" max="7428" width="6" style="121" customWidth="1"/>
    <col min="7429" max="7430" width="11.42578125" style="121"/>
    <col min="7431" max="7431" width="10.7109375" style="121" customWidth="1"/>
    <col min="7432" max="7432" width="0" style="121" hidden="1" customWidth="1"/>
    <col min="7433" max="7433" width="19.140625" style="121" customWidth="1"/>
    <col min="7434" max="7434" width="6.42578125" style="121" customWidth="1"/>
    <col min="7435" max="7435" width="22.5703125" style="121" customWidth="1"/>
    <col min="7436" max="7683" width="11.42578125" style="121"/>
    <col min="7684" max="7684" width="6" style="121" customWidth="1"/>
    <col min="7685" max="7686" width="11.42578125" style="121"/>
    <col min="7687" max="7687" width="10.7109375" style="121" customWidth="1"/>
    <col min="7688" max="7688" width="0" style="121" hidden="1" customWidth="1"/>
    <col min="7689" max="7689" width="19.140625" style="121" customWidth="1"/>
    <col min="7690" max="7690" width="6.42578125" style="121" customWidth="1"/>
    <col min="7691" max="7691" width="22.5703125" style="121" customWidth="1"/>
    <col min="7692" max="7939" width="11.42578125" style="121"/>
    <col min="7940" max="7940" width="6" style="121" customWidth="1"/>
    <col min="7941" max="7942" width="11.42578125" style="121"/>
    <col min="7943" max="7943" width="10.7109375" style="121" customWidth="1"/>
    <col min="7944" max="7944" width="0" style="121" hidden="1" customWidth="1"/>
    <col min="7945" max="7945" width="19.140625" style="121" customWidth="1"/>
    <col min="7946" max="7946" width="6.42578125" style="121" customWidth="1"/>
    <col min="7947" max="7947" width="22.5703125" style="121" customWidth="1"/>
    <col min="7948" max="8195" width="11.42578125" style="121"/>
    <col min="8196" max="8196" width="6" style="121" customWidth="1"/>
    <col min="8197" max="8198" width="11.42578125" style="121"/>
    <col min="8199" max="8199" width="10.7109375" style="121" customWidth="1"/>
    <col min="8200" max="8200" width="0" style="121" hidden="1" customWidth="1"/>
    <col min="8201" max="8201" width="19.140625" style="121" customWidth="1"/>
    <col min="8202" max="8202" width="6.42578125" style="121" customWidth="1"/>
    <col min="8203" max="8203" width="22.5703125" style="121" customWidth="1"/>
    <col min="8204" max="8451" width="11.42578125" style="121"/>
    <col min="8452" max="8452" width="6" style="121" customWidth="1"/>
    <col min="8453" max="8454" width="11.42578125" style="121"/>
    <col min="8455" max="8455" width="10.7109375" style="121" customWidth="1"/>
    <col min="8456" max="8456" width="0" style="121" hidden="1" customWidth="1"/>
    <col min="8457" max="8457" width="19.140625" style="121" customWidth="1"/>
    <col min="8458" max="8458" width="6.42578125" style="121" customWidth="1"/>
    <col min="8459" max="8459" width="22.5703125" style="121" customWidth="1"/>
    <col min="8460" max="8707" width="11.42578125" style="121"/>
    <col min="8708" max="8708" width="6" style="121" customWidth="1"/>
    <col min="8709" max="8710" width="11.42578125" style="121"/>
    <col min="8711" max="8711" width="10.7109375" style="121" customWidth="1"/>
    <col min="8712" max="8712" width="0" style="121" hidden="1" customWidth="1"/>
    <col min="8713" max="8713" width="19.140625" style="121" customWidth="1"/>
    <col min="8714" max="8714" width="6.42578125" style="121" customWidth="1"/>
    <col min="8715" max="8715" width="22.5703125" style="121" customWidth="1"/>
    <col min="8716" max="8963" width="11.42578125" style="121"/>
    <col min="8964" max="8964" width="6" style="121" customWidth="1"/>
    <col min="8965" max="8966" width="11.42578125" style="121"/>
    <col min="8967" max="8967" width="10.7109375" style="121" customWidth="1"/>
    <col min="8968" max="8968" width="0" style="121" hidden="1" customWidth="1"/>
    <col min="8969" max="8969" width="19.140625" style="121" customWidth="1"/>
    <col min="8970" max="8970" width="6.42578125" style="121" customWidth="1"/>
    <col min="8971" max="8971" width="22.5703125" style="121" customWidth="1"/>
    <col min="8972" max="9219" width="11.42578125" style="121"/>
    <col min="9220" max="9220" width="6" style="121" customWidth="1"/>
    <col min="9221" max="9222" width="11.42578125" style="121"/>
    <col min="9223" max="9223" width="10.7109375" style="121" customWidth="1"/>
    <col min="9224" max="9224" width="0" style="121" hidden="1" customWidth="1"/>
    <col min="9225" max="9225" width="19.140625" style="121" customWidth="1"/>
    <col min="9226" max="9226" width="6.42578125" style="121" customWidth="1"/>
    <col min="9227" max="9227" width="22.5703125" style="121" customWidth="1"/>
    <col min="9228" max="9475" width="11.42578125" style="121"/>
    <col min="9476" max="9476" width="6" style="121" customWidth="1"/>
    <col min="9477" max="9478" width="11.42578125" style="121"/>
    <col min="9479" max="9479" width="10.7109375" style="121" customWidth="1"/>
    <col min="9480" max="9480" width="0" style="121" hidden="1" customWidth="1"/>
    <col min="9481" max="9481" width="19.140625" style="121" customWidth="1"/>
    <col min="9482" max="9482" width="6.42578125" style="121" customWidth="1"/>
    <col min="9483" max="9483" width="22.5703125" style="121" customWidth="1"/>
    <col min="9484" max="9731" width="11.42578125" style="121"/>
    <col min="9732" max="9732" width="6" style="121" customWidth="1"/>
    <col min="9733" max="9734" width="11.42578125" style="121"/>
    <col min="9735" max="9735" width="10.7109375" style="121" customWidth="1"/>
    <col min="9736" max="9736" width="0" style="121" hidden="1" customWidth="1"/>
    <col min="9737" max="9737" width="19.140625" style="121" customWidth="1"/>
    <col min="9738" max="9738" width="6.42578125" style="121" customWidth="1"/>
    <col min="9739" max="9739" width="22.5703125" style="121" customWidth="1"/>
    <col min="9740" max="9987" width="11.42578125" style="121"/>
    <col min="9988" max="9988" width="6" style="121" customWidth="1"/>
    <col min="9989" max="9990" width="11.42578125" style="121"/>
    <col min="9991" max="9991" width="10.7109375" style="121" customWidth="1"/>
    <col min="9992" max="9992" width="0" style="121" hidden="1" customWidth="1"/>
    <col min="9993" max="9993" width="19.140625" style="121" customWidth="1"/>
    <col min="9994" max="9994" width="6.42578125" style="121" customWidth="1"/>
    <col min="9995" max="9995" width="22.5703125" style="121" customWidth="1"/>
    <col min="9996" max="10243" width="11.42578125" style="121"/>
    <col min="10244" max="10244" width="6" style="121" customWidth="1"/>
    <col min="10245" max="10246" width="11.42578125" style="121"/>
    <col min="10247" max="10247" width="10.7109375" style="121" customWidth="1"/>
    <col min="10248" max="10248" width="0" style="121" hidden="1" customWidth="1"/>
    <col min="10249" max="10249" width="19.140625" style="121" customWidth="1"/>
    <col min="10250" max="10250" width="6.42578125" style="121" customWidth="1"/>
    <col min="10251" max="10251" width="22.5703125" style="121" customWidth="1"/>
    <col min="10252" max="10499" width="11.42578125" style="121"/>
    <col min="10500" max="10500" width="6" style="121" customWidth="1"/>
    <col min="10501" max="10502" width="11.42578125" style="121"/>
    <col min="10503" max="10503" width="10.7109375" style="121" customWidth="1"/>
    <col min="10504" max="10504" width="0" style="121" hidden="1" customWidth="1"/>
    <col min="10505" max="10505" width="19.140625" style="121" customWidth="1"/>
    <col min="10506" max="10506" width="6.42578125" style="121" customWidth="1"/>
    <col min="10507" max="10507" width="22.5703125" style="121" customWidth="1"/>
    <col min="10508" max="10755" width="11.42578125" style="121"/>
    <col min="10756" max="10756" width="6" style="121" customWidth="1"/>
    <col min="10757" max="10758" width="11.42578125" style="121"/>
    <col min="10759" max="10759" width="10.7109375" style="121" customWidth="1"/>
    <col min="10760" max="10760" width="0" style="121" hidden="1" customWidth="1"/>
    <col min="10761" max="10761" width="19.140625" style="121" customWidth="1"/>
    <col min="10762" max="10762" width="6.42578125" style="121" customWidth="1"/>
    <col min="10763" max="10763" width="22.5703125" style="121" customWidth="1"/>
    <col min="10764" max="11011" width="11.42578125" style="121"/>
    <col min="11012" max="11012" width="6" style="121" customWidth="1"/>
    <col min="11013" max="11014" width="11.42578125" style="121"/>
    <col min="11015" max="11015" width="10.7109375" style="121" customWidth="1"/>
    <col min="11016" max="11016" width="0" style="121" hidden="1" customWidth="1"/>
    <col min="11017" max="11017" width="19.140625" style="121" customWidth="1"/>
    <col min="11018" max="11018" width="6.42578125" style="121" customWidth="1"/>
    <col min="11019" max="11019" width="22.5703125" style="121" customWidth="1"/>
    <col min="11020" max="11267" width="11.42578125" style="121"/>
    <col min="11268" max="11268" width="6" style="121" customWidth="1"/>
    <col min="11269" max="11270" width="11.42578125" style="121"/>
    <col min="11271" max="11271" width="10.7109375" style="121" customWidth="1"/>
    <col min="11272" max="11272" width="0" style="121" hidden="1" customWidth="1"/>
    <col min="11273" max="11273" width="19.140625" style="121" customWidth="1"/>
    <col min="11274" max="11274" width="6.42578125" style="121" customWidth="1"/>
    <col min="11275" max="11275" width="22.5703125" style="121" customWidth="1"/>
    <col min="11276" max="11523" width="11.42578125" style="121"/>
    <col min="11524" max="11524" width="6" style="121" customWidth="1"/>
    <col min="11525" max="11526" width="11.42578125" style="121"/>
    <col min="11527" max="11527" width="10.7109375" style="121" customWidth="1"/>
    <col min="11528" max="11528" width="0" style="121" hidden="1" customWidth="1"/>
    <col min="11529" max="11529" width="19.140625" style="121" customWidth="1"/>
    <col min="11530" max="11530" width="6.42578125" style="121" customWidth="1"/>
    <col min="11531" max="11531" width="22.5703125" style="121" customWidth="1"/>
    <col min="11532" max="11779" width="11.42578125" style="121"/>
    <col min="11780" max="11780" width="6" style="121" customWidth="1"/>
    <col min="11781" max="11782" width="11.42578125" style="121"/>
    <col min="11783" max="11783" width="10.7109375" style="121" customWidth="1"/>
    <col min="11784" max="11784" width="0" style="121" hidden="1" customWidth="1"/>
    <col min="11785" max="11785" width="19.140625" style="121" customWidth="1"/>
    <col min="11786" max="11786" width="6.42578125" style="121" customWidth="1"/>
    <col min="11787" max="11787" width="22.5703125" style="121" customWidth="1"/>
    <col min="11788" max="12035" width="11.42578125" style="121"/>
    <col min="12036" max="12036" width="6" style="121" customWidth="1"/>
    <col min="12037" max="12038" width="11.42578125" style="121"/>
    <col min="12039" max="12039" width="10.7109375" style="121" customWidth="1"/>
    <col min="12040" max="12040" width="0" style="121" hidden="1" customWidth="1"/>
    <col min="12041" max="12041" width="19.140625" style="121" customWidth="1"/>
    <col min="12042" max="12042" width="6.42578125" style="121" customWidth="1"/>
    <col min="12043" max="12043" width="22.5703125" style="121" customWidth="1"/>
    <col min="12044" max="12291" width="11.42578125" style="121"/>
    <col min="12292" max="12292" width="6" style="121" customWidth="1"/>
    <col min="12293" max="12294" width="11.42578125" style="121"/>
    <col min="12295" max="12295" width="10.7109375" style="121" customWidth="1"/>
    <col min="12296" max="12296" width="0" style="121" hidden="1" customWidth="1"/>
    <col min="12297" max="12297" width="19.140625" style="121" customWidth="1"/>
    <col min="12298" max="12298" width="6.42578125" style="121" customWidth="1"/>
    <col min="12299" max="12299" width="22.5703125" style="121" customWidth="1"/>
    <col min="12300" max="12547" width="11.42578125" style="121"/>
    <col min="12548" max="12548" width="6" style="121" customWidth="1"/>
    <col min="12549" max="12550" width="11.42578125" style="121"/>
    <col min="12551" max="12551" width="10.7109375" style="121" customWidth="1"/>
    <col min="12552" max="12552" width="0" style="121" hidden="1" customWidth="1"/>
    <col min="12553" max="12553" width="19.140625" style="121" customWidth="1"/>
    <col min="12554" max="12554" width="6.42578125" style="121" customWidth="1"/>
    <col min="12555" max="12555" width="22.5703125" style="121" customWidth="1"/>
    <col min="12556" max="12803" width="11.42578125" style="121"/>
    <col min="12804" max="12804" width="6" style="121" customWidth="1"/>
    <col min="12805" max="12806" width="11.42578125" style="121"/>
    <col min="12807" max="12807" width="10.7109375" style="121" customWidth="1"/>
    <col min="12808" max="12808" width="0" style="121" hidden="1" customWidth="1"/>
    <col min="12809" max="12809" width="19.140625" style="121" customWidth="1"/>
    <col min="12810" max="12810" width="6.42578125" style="121" customWidth="1"/>
    <col min="12811" max="12811" width="22.5703125" style="121" customWidth="1"/>
    <col min="12812" max="13059" width="11.42578125" style="121"/>
    <col min="13060" max="13060" width="6" style="121" customWidth="1"/>
    <col min="13061" max="13062" width="11.42578125" style="121"/>
    <col min="13063" max="13063" width="10.7109375" style="121" customWidth="1"/>
    <col min="13064" max="13064" width="0" style="121" hidden="1" customWidth="1"/>
    <col min="13065" max="13065" width="19.140625" style="121" customWidth="1"/>
    <col min="13066" max="13066" width="6.42578125" style="121" customWidth="1"/>
    <col min="13067" max="13067" width="22.5703125" style="121" customWidth="1"/>
    <col min="13068" max="13315" width="11.42578125" style="121"/>
    <col min="13316" max="13316" width="6" style="121" customWidth="1"/>
    <col min="13317" max="13318" width="11.42578125" style="121"/>
    <col min="13319" max="13319" width="10.7109375" style="121" customWidth="1"/>
    <col min="13320" max="13320" width="0" style="121" hidden="1" customWidth="1"/>
    <col min="13321" max="13321" width="19.140625" style="121" customWidth="1"/>
    <col min="13322" max="13322" width="6.42578125" style="121" customWidth="1"/>
    <col min="13323" max="13323" width="22.5703125" style="121" customWidth="1"/>
    <col min="13324" max="13571" width="11.42578125" style="121"/>
    <col min="13572" max="13572" width="6" style="121" customWidth="1"/>
    <col min="13573" max="13574" width="11.42578125" style="121"/>
    <col min="13575" max="13575" width="10.7109375" style="121" customWidth="1"/>
    <col min="13576" max="13576" width="0" style="121" hidden="1" customWidth="1"/>
    <col min="13577" max="13577" width="19.140625" style="121" customWidth="1"/>
    <col min="13578" max="13578" width="6.42578125" style="121" customWidth="1"/>
    <col min="13579" max="13579" width="22.5703125" style="121" customWidth="1"/>
    <col min="13580" max="13827" width="11.42578125" style="121"/>
    <col min="13828" max="13828" width="6" style="121" customWidth="1"/>
    <col min="13829" max="13830" width="11.42578125" style="121"/>
    <col min="13831" max="13831" width="10.7109375" style="121" customWidth="1"/>
    <col min="13832" max="13832" width="0" style="121" hidden="1" customWidth="1"/>
    <col min="13833" max="13833" width="19.140625" style="121" customWidth="1"/>
    <col min="13834" max="13834" width="6.42578125" style="121" customWidth="1"/>
    <col min="13835" max="13835" width="22.5703125" style="121" customWidth="1"/>
    <col min="13836" max="14083" width="11.42578125" style="121"/>
    <col min="14084" max="14084" width="6" style="121" customWidth="1"/>
    <col min="14085" max="14086" width="11.42578125" style="121"/>
    <col min="14087" max="14087" width="10.7109375" style="121" customWidth="1"/>
    <col min="14088" max="14088" width="0" style="121" hidden="1" customWidth="1"/>
    <col min="14089" max="14089" width="19.140625" style="121" customWidth="1"/>
    <col min="14090" max="14090" width="6.42578125" style="121" customWidth="1"/>
    <col min="14091" max="14091" width="22.5703125" style="121" customWidth="1"/>
    <col min="14092" max="14339" width="11.42578125" style="121"/>
    <col min="14340" max="14340" width="6" style="121" customWidth="1"/>
    <col min="14341" max="14342" width="11.42578125" style="121"/>
    <col min="14343" max="14343" width="10.7109375" style="121" customWidth="1"/>
    <col min="14344" max="14344" width="0" style="121" hidden="1" customWidth="1"/>
    <col min="14345" max="14345" width="19.140625" style="121" customWidth="1"/>
    <col min="14346" max="14346" width="6.42578125" style="121" customWidth="1"/>
    <col min="14347" max="14347" width="22.5703125" style="121" customWidth="1"/>
    <col min="14348" max="14595" width="11.42578125" style="121"/>
    <col min="14596" max="14596" width="6" style="121" customWidth="1"/>
    <col min="14597" max="14598" width="11.42578125" style="121"/>
    <col min="14599" max="14599" width="10.7109375" style="121" customWidth="1"/>
    <col min="14600" max="14600" width="0" style="121" hidden="1" customWidth="1"/>
    <col min="14601" max="14601" width="19.140625" style="121" customWidth="1"/>
    <col min="14602" max="14602" width="6.42578125" style="121" customWidth="1"/>
    <col min="14603" max="14603" width="22.5703125" style="121" customWidth="1"/>
    <col min="14604" max="14851" width="11.42578125" style="121"/>
    <col min="14852" max="14852" width="6" style="121" customWidth="1"/>
    <col min="14853" max="14854" width="11.42578125" style="121"/>
    <col min="14855" max="14855" width="10.7109375" style="121" customWidth="1"/>
    <col min="14856" max="14856" width="0" style="121" hidden="1" customWidth="1"/>
    <col min="14857" max="14857" width="19.140625" style="121" customWidth="1"/>
    <col min="14858" max="14858" width="6.42578125" style="121" customWidth="1"/>
    <col min="14859" max="14859" width="22.5703125" style="121" customWidth="1"/>
    <col min="14860" max="15107" width="11.42578125" style="121"/>
    <col min="15108" max="15108" width="6" style="121" customWidth="1"/>
    <col min="15109" max="15110" width="11.42578125" style="121"/>
    <col min="15111" max="15111" width="10.7109375" style="121" customWidth="1"/>
    <col min="15112" max="15112" width="0" style="121" hidden="1" customWidth="1"/>
    <col min="15113" max="15113" width="19.140625" style="121" customWidth="1"/>
    <col min="15114" max="15114" width="6.42578125" style="121" customWidth="1"/>
    <col min="15115" max="15115" width="22.5703125" style="121" customWidth="1"/>
    <col min="15116" max="15363" width="11.42578125" style="121"/>
    <col min="15364" max="15364" width="6" style="121" customWidth="1"/>
    <col min="15365" max="15366" width="11.42578125" style="121"/>
    <col min="15367" max="15367" width="10.7109375" style="121" customWidth="1"/>
    <col min="15368" max="15368" width="0" style="121" hidden="1" customWidth="1"/>
    <col min="15369" max="15369" width="19.140625" style="121" customWidth="1"/>
    <col min="15370" max="15370" width="6.42578125" style="121" customWidth="1"/>
    <col min="15371" max="15371" width="22.5703125" style="121" customWidth="1"/>
    <col min="15372" max="15619" width="11.42578125" style="121"/>
    <col min="15620" max="15620" width="6" style="121" customWidth="1"/>
    <col min="15621" max="15622" width="11.42578125" style="121"/>
    <col min="15623" max="15623" width="10.7109375" style="121" customWidth="1"/>
    <col min="15624" max="15624" width="0" style="121" hidden="1" customWidth="1"/>
    <col min="15625" max="15625" width="19.140625" style="121" customWidth="1"/>
    <col min="15626" max="15626" width="6.42578125" style="121" customWidth="1"/>
    <col min="15627" max="15627" width="22.5703125" style="121" customWidth="1"/>
    <col min="15628" max="15875" width="11.42578125" style="121"/>
    <col min="15876" max="15876" width="6" style="121" customWidth="1"/>
    <col min="15877" max="15878" width="11.42578125" style="121"/>
    <col min="15879" max="15879" width="10.7109375" style="121" customWidth="1"/>
    <col min="15880" max="15880" width="0" style="121" hidden="1" customWidth="1"/>
    <col min="15881" max="15881" width="19.140625" style="121" customWidth="1"/>
    <col min="15882" max="15882" width="6.42578125" style="121" customWidth="1"/>
    <col min="15883" max="15883" width="22.5703125" style="121" customWidth="1"/>
    <col min="15884" max="16131" width="11.42578125" style="121"/>
    <col min="16132" max="16132" width="6" style="121" customWidth="1"/>
    <col min="16133" max="16134" width="11.42578125" style="121"/>
    <col min="16135" max="16135" width="10.7109375" style="121" customWidth="1"/>
    <col min="16136" max="16136" width="0" style="121" hidden="1" customWidth="1"/>
    <col min="16137" max="16137" width="19.140625" style="121" customWidth="1"/>
    <col min="16138" max="16138" width="6.42578125" style="121" customWidth="1"/>
    <col min="16139" max="16139" width="22.5703125" style="121" customWidth="1"/>
    <col min="16140" max="16384" width="11.42578125" style="121"/>
  </cols>
  <sheetData>
    <row r="1" spans="1:15" s="1" customFormat="1" ht="12.75" customHeight="1" x14ac:dyDescent="0.2">
      <c r="A1" s="184" t="s">
        <v>201</v>
      </c>
      <c r="B1" s="185"/>
      <c r="C1" s="185"/>
      <c r="D1" s="185"/>
      <c r="E1" s="185"/>
      <c r="F1" s="185"/>
      <c r="G1" s="185"/>
      <c r="H1" s="185"/>
      <c r="I1" s="185"/>
      <c r="J1" s="185"/>
      <c r="K1" s="185"/>
    </row>
    <row r="2" spans="1:15" s="1" customFormat="1" ht="12.75" customHeight="1" x14ac:dyDescent="0.2">
      <c r="A2" s="184"/>
      <c r="B2" s="185"/>
      <c r="C2" s="185"/>
      <c r="D2" s="185"/>
      <c r="E2" s="185"/>
      <c r="F2" s="185"/>
      <c r="G2" s="185"/>
      <c r="H2" s="185"/>
      <c r="I2" s="185"/>
      <c r="J2" s="185"/>
      <c r="K2" s="185"/>
    </row>
    <row r="3" spans="1:15" s="1" customFormat="1" ht="20.25" x14ac:dyDescent="0.2">
      <c r="A3" s="187" t="s">
        <v>1127</v>
      </c>
      <c r="B3" s="188"/>
      <c r="C3" s="188"/>
      <c r="D3" s="188"/>
      <c r="E3" s="188"/>
      <c r="F3" s="188"/>
      <c r="G3" s="188"/>
      <c r="H3" s="188"/>
      <c r="I3" s="188"/>
      <c r="J3" s="188"/>
      <c r="K3" s="188"/>
    </row>
    <row r="4" spans="1:15" s="1" customFormat="1" ht="24.75" customHeight="1" x14ac:dyDescent="0.2">
      <c r="A4" s="187" t="s">
        <v>1128</v>
      </c>
      <c r="B4" s="188"/>
      <c r="C4" s="188"/>
      <c r="D4" s="188"/>
      <c r="E4" s="188"/>
      <c r="F4" s="188"/>
      <c r="G4" s="188"/>
      <c r="H4" s="188"/>
      <c r="I4" s="188"/>
      <c r="J4" s="188"/>
      <c r="K4" s="188"/>
      <c r="L4" s="4"/>
      <c r="M4" s="4"/>
      <c r="N4" s="4"/>
      <c r="O4" s="4"/>
    </row>
    <row r="5" spans="1:15" s="1" customFormat="1" ht="15" customHeight="1" x14ac:dyDescent="0.2">
      <c r="A5" s="210" t="s">
        <v>1257</v>
      </c>
      <c r="B5" s="210"/>
      <c r="C5" s="210"/>
      <c r="D5" s="210"/>
      <c r="E5" s="210"/>
      <c r="F5" s="210"/>
      <c r="G5" s="210"/>
      <c r="H5" s="210"/>
      <c r="I5" s="210"/>
      <c r="J5" s="210"/>
      <c r="K5" s="210"/>
      <c r="L5" s="4"/>
      <c r="M5" s="4"/>
      <c r="N5" s="4"/>
      <c r="O5" s="4"/>
    </row>
    <row r="6" spans="1:15" s="1" customFormat="1" ht="15" customHeight="1" x14ac:dyDescent="0.2">
      <c r="A6" s="210"/>
      <c r="B6" s="210"/>
      <c r="C6" s="210"/>
      <c r="D6" s="210"/>
      <c r="E6" s="210"/>
      <c r="F6" s="210"/>
      <c r="G6" s="210"/>
      <c r="H6" s="210"/>
      <c r="I6" s="210"/>
      <c r="J6" s="210"/>
      <c r="K6" s="210"/>
      <c r="L6" s="4"/>
      <c r="M6" s="4"/>
      <c r="N6" s="4"/>
      <c r="O6" s="4"/>
    </row>
    <row r="7" spans="1:15" s="1" customFormat="1" ht="15" customHeight="1" x14ac:dyDescent="0.2">
      <c r="A7" s="210"/>
      <c r="B7" s="210"/>
      <c r="C7" s="210"/>
      <c r="D7" s="210"/>
      <c r="E7" s="210"/>
      <c r="F7" s="210"/>
      <c r="G7" s="210"/>
      <c r="H7" s="210"/>
      <c r="I7" s="210"/>
      <c r="J7" s="210"/>
      <c r="K7" s="210"/>
      <c r="L7" s="4"/>
      <c r="M7" s="4"/>
      <c r="N7" s="4"/>
      <c r="O7" s="4"/>
    </row>
    <row r="8" spans="1:15" s="1" customFormat="1" x14ac:dyDescent="0.2">
      <c r="A8" s="12"/>
      <c r="B8" s="15" t="s">
        <v>467</v>
      </c>
      <c r="C8" s="11"/>
      <c r="D8" s="11"/>
      <c r="E8" s="15"/>
      <c r="F8" s="15"/>
      <c r="G8" s="15"/>
      <c r="H8" s="235"/>
      <c r="I8" s="236"/>
      <c r="J8" s="236"/>
      <c r="K8" s="237"/>
    </row>
    <row r="9" spans="1:15" s="1" customFormat="1" ht="7.5" customHeight="1" x14ac:dyDescent="0.2">
      <c r="A9" s="12"/>
      <c r="B9" s="15"/>
      <c r="C9" s="11"/>
      <c r="D9" s="11"/>
      <c r="E9" s="15"/>
      <c r="F9" s="15"/>
      <c r="G9" s="15"/>
      <c r="H9" s="15"/>
      <c r="I9" s="15"/>
      <c r="J9" s="15"/>
      <c r="K9" s="15"/>
    </row>
    <row r="10" spans="1:15" s="1" customFormat="1" x14ac:dyDescent="0.2">
      <c r="A10" s="12"/>
      <c r="B10" s="15"/>
      <c r="C10" s="11"/>
      <c r="D10" s="11"/>
      <c r="E10" s="15"/>
      <c r="F10" s="15"/>
      <c r="G10" s="15"/>
      <c r="H10" s="83"/>
      <c r="I10" s="84" t="s">
        <v>1258</v>
      </c>
      <c r="J10" s="80"/>
      <c r="K10" s="81"/>
    </row>
    <row r="11" spans="1:15" s="1" customFormat="1" ht="14.25" customHeight="1" x14ac:dyDescent="0.2">
      <c r="A11" s="12"/>
      <c r="B11" s="11"/>
      <c r="C11" s="11"/>
      <c r="D11" s="11"/>
      <c r="E11" s="11"/>
      <c r="F11" s="11"/>
      <c r="G11" s="11"/>
      <c r="H11" s="11"/>
      <c r="I11" s="11"/>
      <c r="J11" s="11"/>
      <c r="K11" s="11"/>
    </row>
    <row r="12" spans="1:15" ht="39.950000000000003" customHeight="1" x14ac:dyDescent="0.25">
      <c r="A12" s="119" t="s">
        <v>53</v>
      </c>
      <c r="B12" s="232" t="s">
        <v>54</v>
      </c>
      <c r="C12" s="233"/>
      <c r="D12" s="233"/>
      <c r="E12" s="234"/>
      <c r="F12" s="119" t="s">
        <v>1</v>
      </c>
      <c r="G12" s="119" t="s">
        <v>871</v>
      </c>
      <c r="H12" s="119" t="s">
        <v>55</v>
      </c>
      <c r="I12" s="120" t="s">
        <v>56</v>
      </c>
      <c r="J12" s="120" t="s">
        <v>873</v>
      </c>
      <c r="K12" s="120" t="s">
        <v>57</v>
      </c>
    </row>
    <row r="13" spans="1:15" x14ac:dyDescent="0.25">
      <c r="A13" s="110" t="s">
        <v>485</v>
      </c>
      <c r="B13" s="238" t="s">
        <v>1234</v>
      </c>
      <c r="C13" s="238"/>
      <c r="D13" s="238"/>
      <c r="E13" s="238"/>
      <c r="F13" s="238"/>
      <c r="G13" s="238"/>
      <c r="H13" s="238"/>
      <c r="I13" s="238"/>
      <c r="J13" s="238"/>
      <c r="K13" s="238"/>
    </row>
    <row r="14" spans="1:15" s="126" customFormat="1" ht="91.5" customHeight="1" x14ac:dyDescent="0.2">
      <c r="A14" s="122" t="s">
        <v>4</v>
      </c>
      <c r="B14" s="242" t="s">
        <v>1112</v>
      </c>
      <c r="C14" s="242"/>
      <c r="D14" s="242"/>
      <c r="E14" s="243"/>
      <c r="F14" s="123">
        <v>1</v>
      </c>
      <c r="G14" s="124" t="s">
        <v>872</v>
      </c>
      <c r="H14" s="17"/>
      <c r="I14" s="21"/>
      <c r="J14" s="18"/>
      <c r="K14" s="125">
        <f>J14*F14</f>
        <v>0</v>
      </c>
    </row>
    <row r="15" spans="1:15" s="126" customFormat="1" ht="93" customHeight="1" x14ac:dyDescent="0.2">
      <c r="A15" s="122" t="s">
        <v>3</v>
      </c>
      <c r="B15" s="240" t="s">
        <v>1113</v>
      </c>
      <c r="C15" s="240"/>
      <c r="D15" s="240"/>
      <c r="E15" s="241"/>
      <c r="F15" s="127">
        <v>1</v>
      </c>
      <c r="G15" s="128" t="s">
        <v>872</v>
      </c>
      <c r="H15" s="16"/>
      <c r="I15" s="22"/>
      <c r="J15" s="18"/>
      <c r="K15" s="125">
        <f t="shared" ref="K15:K19" si="0">J15*F15</f>
        <v>0</v>
      </c>
    </row>
    <row r="16" spans="1:15" s="126" customFormat="1" ht="89.25" customHeight="1" x14ac:dyDescent="0.2">
      <c r="A16" s="122" t="s">
        <v>315</v>
      </c>
      <c r="B16" s="240" t="s">
        <v>1114</v>
      </c>
      <c r="C16" s="240"/>
      <c r="D16" s="240"/>
      <c r="E16" s="241"/>
      <c r="F16" s="127">
        <v>1</v>
      </c>
      <c r="G16" s="128" t="s">
        <v>872</v>
      </c>
      <c r="H16" s="16"/>
      <c r="I16" s="22"/>
      <c r="J16" s="18"/>
      <c r="K16" s="125">
        <f t="shared" si="0"/>
        <v>0</v>
      </c>
    </row>
    <row r="17" spans="1:11" s="126" customFormat="1" ht="99.75" customHeight="1" x14ac:dyDescent="0.2">
      <c r="A17" s="122" t="s">
        <v>316</v>
      </c>
      <c r="B17" s="240" t="s">
        <v>1115</v>
      </c>
      <c r="C17" s="240"/>
      <c r="D17" s="240"/>
      <c r="E17" s="241"/>
      <c r="F17" s="127">
        <v>6</v>
      </c>
      <c r="G17" s="128" t="s">
        <v>872</v>
      </c>
      <c r="H17" s="16"/>
      <c r="I17" s="22"/>
      <c r="J17" s="18"/>
      <c r="K17" s="125">
        <f t="shared" si="0"/>
        <v>0</v>
      </c>
    </row>
    <row r="18" spans="1:11" s="126" customFormat="1" ht="65.25" customHeight="1" x14ac:dyDescent="0.2">
      <c r="A18" s="122" t="s">
        <v>317</v>
      </c>
      <c r="B18" s="240" t="s">
        <v>1227</v>
      </c>
      <c r="C18" s="240"/>
      <c r="D18" s="240"/>
      <c r="E18" s="241"/>
      <c r="F18" s="3"/>
      <c r="G18" s="128" t="s">
        <v>872</v>
      </c>
      <c r="H18" s="16"/>
      <c r="I18" s="22"/>
      <c r="J18" s="18"/>
      <c r="K18" s="125">
        <f t="shared" si="0"/>
        <v>0</v>
      </c>
    </row>
    <row r="19" spans="1:11" s="126" customFormat="1" ht="69" customHeight="1" x14ac:dyDescent="0.2">
      <c r="A19" s="122" t="s">
        <v>318</v>
      </c>
      <c r="B19" s="240" t="s">
        <v>1228</v>
      </c>
      <c r="C19" s="240"/>
      <c r="D19" s="240"/>
      <c r="E19" s="241"/>
      <c r="F19" s="19"/>
      <c r="G19" s="129" t="s">
        <v>872</v>
      </c>
      <c r="H19" s="20"/>
      <c r="I19" s="23"/>
      <c r="J19" s="18"/>
      <c r="K19" s="125">
        <f t="shared" si="0"/>
        <v>0</v>
      </c>
    </row>
    <row r="20" spans="1:11" s="126" customFormat="1" ht="31.5" customHeight="1" x14ac:dyDescent="0.2">
      <c r="A20" s="239" t="s">
        <v>1242</v>
      </c>
      <c r="B20" s="239"/>
      <c r="C20" s="239"/>
      <c r="D20" s="239"/>
      <c r="E20" s="239"/>
      <c r="F20" s="239"/>
      <c r="G20" s="239"/>
      <c r="H20" s="239"/>
      <c r="I20" s="239"/>
      <c r="J20" s="239"/>
      <c r="K20" s="130">
        <f>SUM(K14:K19)</f>
        <v>0</v>
      </c>
    </row>
    <row r="21" spans="1:11" s="126" customFormat="1" x14ac:dyDescent="0.2">
      <c r="A21" s="110" t="s">
        <v>644</v>
      </c>
      <c r="B21" s="238" t="s">
        <v>1235</v>
      </c>
      <c r="C21" s="238"/>
      <c r="D21" s="238"/>
      <c r="E21" s="238"/>
      <c r="F21" s="238"/>
      <c r="G21" s="238"/>
      <c r="H21" s="238"/>
      <c r="I21" s="238"/>
      <c r="J21" s="238"/>
      <c r="K21" s="238"/>
    </row>
    <row r="22" spans="1:11" s="126" customFormat="1" ht="54" customHeight="1" x14ac:dyDescent="0.2">
      <c r="A22" s="122" t="s">
        <v>321</v>
      </c>
      <c r="B22" s="246" t="s">
        <v>1248</v>
      </c>
      <c r="C22" s="247"/>
      <c r="D22" s="247"/>
      <c r="E22" s="248"/>
      <c r="F22" s="127">
        <v>1</v>
      </c>
      <c r="G22" s="128" t="s">
        <v>872</v>
      </c>
      <c r="H22" s="244"/>
      <c r="I22" s="245"/>
      <c r="J22" s="18"/>
      <c r="K22" s="125">
        <f t="shared" ref="K22:K25" si="1">J22*F22</f>
        <v>0</v>
      </c>
    </row>
    <row r="23" spans="1:11" s="126" customFormat="1" ht="56.25" customHeight="1" x14ac:dyDescent="0.2">
      <c r="A23" s="122" t="s">
        <v>322</v>
      </c>
      <c r="B23" s="246" t="s">
        <v>1247</v>
      </c>
      <c r="C23" s="247"/>
      <c r="D23" s="247"/>
      <c r="E23" s="248"/>
      <c r="F23" s="127">
        <v>1</v>
      </c>
      <c r="G23" s="128" t="s">
        <v>872</v>
      </c>
      <c r="H23" s="244"/>
      <c r="I23" s="245"/>
      <c r="J23" s="18"/>
      <c r="K23" s="125">
        <f t="shared" si="1"/>
        <v>0</v>
      </c>
    </row>
    <row r="24" spans="1:11" s="126" customFormat="1" ht="52.5" customHeight="1" x14ac:dyDescent="0.2">
      <c r="A24" s="122" t="s">
        <v>323</v>
      </c>
      <c r="B24" s="246" t="s">
        <v>1246</v>
      </c>
      <c r="C24" s="247"/>
      <c r="D24" s="247"/>
      <c r="E24" s="248"/>
      <c r="F24" s="127">
        <v>1</v>
      </c>
      <c r="G24" s="128" t="s">
        <v>872</v>
      </c>
      <c r="H24" s="244"/>
      <c r="I24" s="245"/>
      <c r="J24" s="18"/>
      <c r="K24" s="125">
        <f t="shared" si="1"/>
        <v>0</v>
      </c>
    </row>
    <row r="25" spans="1:11" s="126" customFormat="1" ht="54.75" customHeight="1" x14ac:dyDescent="0.2">
      <c r="A25" s="122" t="s">
        <v>324</v>
      </c>
      <c r="B25" s="246" t="s">
        <v>1245</v>
      </c>
      <c r="C25" s="247"/>
      <c r="D25" s="247"/>
      <c r="E25" s="248"/>
      <c r="F25" s="127">
        <v>7</v>
      </c>
      <c r="G25" s="128" t="s">
        <v>872</v>
      </c>
      <c r="H25" s="244"/>
      <c r="I25" s="245"/>
      <c r="J25" s="18"/>
      <c r="K25" s="125">
        <f t="shared" si="1"/>
        <v>0</v>
      </c>
    </row>
    <row r="26" spans="1:11" s="126" customFormat="1" ht="53.25" customHeight="1" x14ac:dyDescent="0.2">
      <c r="A26" s="131" t="s">
        <v>325</v>
      </c>
      <c r="B26" s="246" t="s">
        <v>1249</v>
      </c>
      <c r="C26" s="247"/>
      <c r="D26" s="247"/>
      <c r="E26" s="248"/>
      <c r="F26" s="127">
        <v>11</v>
      </c>
      <c r="G26" s="128" t="s">
        <v>872</v>
      </c>
      <c r="H26" s="244"/>
      <c r="I26" s="245"/>
      <c r="J26" s="18"/>
      <c r="K26" s="125">
        <f t="shared" ref="K26" si="2">J26*F26</f>
        <v>0</v>
      </c>
    </row>
    <row r="27" spans="1:11" s="126" customFormat="1" ht="30.75" customHeight="1" x14ac:dyDescent="0.2">
      <c r="A27" s="239" t="s">
        <v>1241</v>
      </c>
      <c r="B27" s="239"/>
      <c r="C27" s="239"/>
      <c r="D27" s="239"/>
      <c r="E27" s="239"/>
      <c r="F27" s="239"/>
      <c r="G27" s="239"/>
      <c r="H27" s="239"/>
      <c r="I27" s="239"/>
      <c r="J27" s="239"/>
      <c r="K27" s="130">
        <f>SUM(K22:K25)</f>
        <v>0</v>
      </c>
    </row>
    <row r="28" spans="1:11" s="126" customFormat="1" x14ac:dyDescent="0.2">
      <c r="A28" s="110" t="s">
        <v>875</v>
      </c>
      <c r="B28" s="238" t="s">
        <v>1236</v>
      </c>
      <c r="C28" s="238"/>
      <c r="D28" s="238"/>
      <c r="E28" s="238"/>
      <c r="F28" s="238"/>
      <c r="G28" s="238"/>
      <c r="H28" s="238"/>
      <c r="I28" s="238"/>
      <c r="J28" s="238"/>
      <c r="K28" s="238"/>
    </row>
    <row r="29" spans="1:11" s="126" customFormat="1" ht="60.75" customHeight="1" x14ac:dyDescent="0.2">
      <c r="A29" s="132" t="s">
        <v>326</v>
      </c>
      <c r="B29" s="249" t="s">
        <v>874</v>
      </c>
      <c r="C29" s="250"/>
      <c r="D29" s="250"/>
      <c r="E29" s="251"/>
      <c r="F29" s="127">
        <v>1</v>
      </c>
      <c r="G29" s="128" t="s">
        <v>872</v>
      </c>
      <c r="H29" s="244"/>
      <c r="I29" s="245"/>
      <c r="J29" s="18"/>
      <c r="K29" s="125">
        <f t="shared" ref="K29:K39" si="3">J29*F29</f>
        <v>0</v>
      </c>
    </row>
    <row r="30" spans="1:11" s="126" customFormat="1" ht="60.75" customHeight="1" x14ac:dyDescent="0.2">
      <c r="A30" s="132" t="s">
        <v>338</v>
      </c>
      <c r="B30" s="249" t="s">
        <v>877</v>
      </c>
      <c r="C30" s="250"/>
      <c r="D30" s="250"/>
      <c r="E30" s="251"/>
      <c r="F30" s="127">
        <v>1</v>
      </c>
      <c r="G30" s="128" t="s">
        <v>872</v>
      </c>
      <c r="H30" s="244"/>
      <c r="I30" s="245"/>
      <c r="J30" s="18"/>
      <c r="K30" s="125">
        <f t="shared" si="3"/>
        <v>0</v>
      </c>
    </row>
    <row r="31" spans="1:11" s="126" customFormat="1" ht="60.75" customHeight="1" x14ac:dyDescent="0.2">
      <c r="A31" s="132" t="s">
        <v>344</v>
      </c>
      <c r="B31" s="252" t="s">
        <v>878</v>
      </c>
      <c r="C31" s="253"/>
      <c r="D31" s="253"/>
      <c r="E31" s="254"/>
      <c r="F31" s="133">
        <v>1</v>
      </c>
      <c r="G31" s="129" t="s">
        <v>872</v>
      </c>
      <c r="H31" s="255"/>
      <c r="I31" s="256"/>
      <c r="J31" s="24"/>
      <c r="K31" s="125">
        <f t="shared" si="3"/>
        <v>0</v>
      </c>
    </row>
    <row r="32" spans="1:11" s="126" customFormat="1" ht="33.75" customHeight="1" x14ac:dyDescent="0.2">
      <c r="A32" s="264" t="s">
        <v>1240</v>
      </c>
      <c r="B32" s="265"/>
      <c r="C32" s="265"/>
      <c r="D32" s="265"/>
      <c r="E32" s="265"/>
      <c r="F32" s="265"/>
      <c r="G32" s="265"/>
      <c r="H32" s="265"/>
      <c r="I32" s="265"/>
      <c r="J32" s="266"/>
      <c r="K32" s="130">
        <f>SUM(K29+K30+K31)</f>
        <v>0</v>
      </c>
    </row>
    <row r="33" spans="1:11" s="126" customFormat="1" ht="60.75" customHeight="1" x14ac:dyDescent="0.2">
      <c r="A33" s="134" t="s">
        <v>349</v>
      </c>
      <c r="B33" s="267" t="s">
        <v>879</v>
      </c>
      <c r="C33" s="268"/>
      <c r="D33" s="268"/>
      <c r="E33" s="269"/>
      <c r="F33" s="123">
        <v>1</v>
      </c>
      <c r="G33" s="124" t="s">
        <v>872</v>
      </c>
      <c r="H33" s="270"/>
      <c r="I33" s="271"/>
      <c r="J33" s="25"/>
      <c r="K33" s="125">
        <f t="shared" si="3"/>
        <v>0</v>
      </c>
    </row>
    <row r="34" spans="1:11" s="126" customFormat="1" ht="60.75" customHeight="1" x14ac:dyDescent="0.2">
      <c r="A34" s="132" t="s">
        <v>356</v>
      </c>
      <c r="B34" s="249" t="s">
        <v>880</v>
      </c>
      <c r="C34" s="250"/>
      <c r="D34" s="250"/>
      <c r="E34" s="251"/>
      <c r="F34" s="127">
        <v>1</v>
      </c>
      <c r="G34" s="128" t="s">
        <v>872</v>
      </c>
      <c r="H34" s="244"/>
      <c r="I34" s="245"/>
      <c r="J34" s="18"/>
      <c r="K34" s="125">
        <f t="shared" si="3"/>
        <v>0</v>
      </c>
    </row>
    <row r="35" spans="1:11" s="126" customFormat="1" ht="60.75" customHeight="1" x14ac:dyDescent="0.2">
      <c r="A35" s="132" t="s">
        <v>361</v>
      </c>
      <c r="B35" s="249" t="s">
        <v>882</v>
      </c>
      <c r="C35" s="250"/>
      <c r="D35" s="250"/>
      <c r="E35" s="251"/>
      <c r="F35" s="127">
        <v>1</v>
      </c>
      <c r="G35" s="128" t="s">
        <v>872</v>
      </c>
      <c r="H35" s="244"/>
      <c r="I35" s="245"/>
      <c r="J35" s="18"/>
      <c r="K35" s="125">
        <f t="shared" si="3"/>
        <v>0</v>
      </c>
    </row>
    <row r="36" spans="1:11" s="126" customFormat="1" ht="39.75" customHeight="1" x14ac:dyDescent="0.2">
      <c r="A36" s="264" t="s">
        <v>1239</v>
      </c>
      <c r="B36" s="265"/>
      <c r="C36" s="265"/>
      <c r="D36" s="265"/>
      <c r="E36" s="265"/>
      <c r="F36" s="265"/>
      <c r="G36" s="265"/>
      <c r="H36" s="265"/>
      <c r="I36" s="265"/>
      <c r="J36" s="266"/>
      <c r="K36" s="130">
        <f>SUM(K33+K34+K35)</f>
        <v>0</v>
      </c>
    </row>
    <row r="37" spans="1:11" s="126" customFormat="1" ht="60.75" customHeight="1" x14ac:dyDescent="0.2">
      <c r="A37" s="132" t="s">
        <v>366</v>
      </c>
      <c r="B37" s="249" t="s">
        <v>883</v>
      </c>
      <c r="C37" s="250"/>
      <c r="D37" s="250"/>
      <c r="E37" s="251"/>
      <c r="F37" s="127">
        <v>1</v>
      </c>
      <c r="G37" s="128" t="s">
        <v>872</v>
      </c>
      <c r="H37" s="244"/>
      <c r="I37" s="245"/>
      <c r="J37" s="18"/>
      <c r="K37" s="125">
        <f t="shared" si="3"/>
        <v>0</v>
      </c>
    </row>
    <row r="38" spans="1:11" s="126" customFormat="1" ht="60.75" customHeight="1" x14ac:dyDescent="0.2">
      <c r="A38" s="132" t="s">
        <v>376</v>
      </c>
      <c r="B38" s="249" t="s">
        <v>884</v>
      </c>
      <c r="C38" s="250"/>
      <c r="D38" s="250"/>
      <c r="E38" s="251"/>
      <c r="F38" s="127">
        <v>1</v>
      </c>
      <c r="G38" s="128" t="s">
        <v>872</v>
      </c>
      <c r="H38" s="244"/>
      <c r="I38" s="245"/>
      <c r="J38" s="18"/>
      <c r="K38" s="125">
        <f t="shared" si="3"/>
        <v>0</v>
      </c>
    </row>
    <row r="39" spans="1:11" s="126" customFormat="1" ht="60.75" customHeight="1" x14ac:dyDescent="0.2">
      <c r="A39" s="132" t="s">
        <v>384</v>
      </c>
      <c r="B39" s="249" t="s">
        <v>881</v>
      </c>
      <c r="C39" s="250"/>
      <c r="D39" s="250"/>
      <c r="E39" s="251"/>
      <c r="F39" s="127">
        <v>1</v>
      </c>
      <c r="G39" s="128" t="s">
        <v>872</v>
      </c>
      <c r="H39" s="244"/>
      <c r="I39" s="245"/>
      <c r="J39" s="18"/>
      <c r="K39" s="125">
        <f t="shared" si="3"/>
        <v>0</v>
      </c>
    </row>
    <row r="40" spans="1:11" s="126" customFormat="1" ht="39.75" customHeight="1" x14ac:dyDescent="0.2">
      <c r="A40" s="264" t="s">
        <v>1238</v>
      </c>
      <c r="B40" s="265"/>
      <c r="C40" s="265"/>
      <c r="D40" s="265"/>
      <c r="E40" s="265"/>
      <c r="F40" s="265"/>
      <c r="G40" s="265"/>
      <c r="H40" s="265"/>
      <c r="I40" s="265"/>
      <c r="J40" s="266"/>
      <c r="K40" s="130">
        <f>SUM(K37+K38+K39)</f>
        <v>0</v>
      </c>
    </row>
    <row r="41" spans="1:11" s="126" customFormat="1" ht="60.75" customHeight="1" x14ac:dyDescent="0.2">
      <c r="A41" s="132" t="s">
        <v>394</v>
      </c>
      <c r="B41" s="249" t="s">
        <v>1119</v>
      </c>
      <c r="C41" s="250"/>
      <c r="D41" s="250"/>
      <c r="E41" s="251"/>
      <c r="F41" s="127">
        <v>6</v>
      </c>
      <c r="G41" s="128" t="s">
        <v>872</v>
      </c>
      <c r="H41" s="244"/>
      <c r="I41" s="245"/>
      <c r="J41" s="18"/>
      <c r="K41" s="125">
        <f>J41*F41</f>
        <v>0</v>
      </c>
    </row>
    <row r="42" spans="1:11" s="126" customFormat="1" ht="60.75" customHeight="1" x14ac:dyDescent="0.2">
      <c r="A42" s="132" t="s">
        <v>399</v>
      </c>
      <c r="B42" s="249" t="s">
        <v>1117</v>
      </c>
      <c r="C42" s="250"/>
      <c r="D42" s="250"/>
      <c r="E42" s="251"/>
      <c r="F42" s="127">
        <v>6</v>
      </c>
      <c r="G42" s="128" t="s">
        <v>872</v>
      </c>
      <c r="H42" s="244"/>
      <c r="I42" s="245"/>
      <c r="J42" s="18"/>
      <c r="K42" s="125">
        <f t="shared" ref="K42:K43" si="4">J42*F42</f>
        <v>0</v>
      </c>
    </row>
    <row r="43" spans="1:11" s="126" customFormat="1" ht="60.75" customHeight="1" x14ac:dyDescent="0.2">
      <c r="A43" s="132" t="s">
        <v>405</v>
      </c>
      <c r="B43" s="249" t="s">
        <v>1118</v>
      </c>
      <c r="C43" s="250"/>
      <c r="D43" s="250"/>
      <c r="E43" s="251"/>
      <c r="F43" s="127">
        <v>6</v>
      </c>
      <c r="G43" s="128" t="s">
        <v>872</v>
      </c>
      <c r="H43" s="244"/>
      <c r="I43" s="245"/>
      <c r="J43" s="18"/>
      <c r="K43" s="125">
        <f t="shared" si="4"/>
        <v>0</v>
      </c>
    </row>
    <row r="44" spans="1:11" s="126" customFormat="1" ht="40.5" customHeight="1" x14ac:dyDescent="0.2">
      <c r="A44" s="264" t="s">
        <v>1237</v>
      </c>
      <c r="B44" s="265"/>
      <c r="C44" s="265"/>
      <c r="D44" s="265"/>
      <c r="E44" s="265"/>
      <c r="F44" s="265"/>
      <c r="G44" s="265"/>
      <c r="H44" s="265"/>
      <c r="I44" s="265"/>
      <c r="J44" s="266"/>
      <c r="K44" s="130">
        <f>SUM(K41+K42+K43)</f>
        <v>0</v>
      </c>
    </row>
    <row r="45" spans="1:11" s="126" customFormat="1" ht="13.5" customHeight="1" x14ac:dyDescent="0.2">
      <c r="A45" s="272"/>
      <c r="B45" s="273"/>
      <c r="C45" s="273"/>
      <c r="D45" s="273"/>
      <c r="E45" s="273"/>
      <c r="F45" s="273"/>
      <c r="G45" s="273"/>
      <c r="H45" s="273"/>
      <c r="I45" s="273"/>
      <c r="J45" s="273"/>
      <c r="K45" s="274"/>
    </row>
    <row r="46" spans="1:11" s="126" customFormat="1" ht="25.5" customHeight="1" x14ac:dyDescent="0.2">
      <c r="A46" s="110"/>
      <c r="B46" s="238" t="s">
        <v>876</v>
      </c>
      <c r="C46" s="238"/>
      <c r="D46" s="238"/>
      <c r="E46" s="238"/>
      <c r="F46" s="238"/>
      <c r="G46" s="238"/>
      <c r="H46" s="238"/>
      <c r="I46" s="238"/>
      <c r="J46" s="238"/>
      <c r="K46" s="238"/>
    </row>
    <row r="47" spans="1:11" s="126" customFormat="1" ht="40.5" customHeight="1" x14ac:dyDescent="0.2">
      <c r="A47" s="258"/>
      <c r="B47" s="257" t="s">
        <v>1243</v>
      </c>
      <c r="C47" s="257"/>
      <c r="D47" s="257"/>
      <c r="E47" s="257"/>
      <c r="F47" s="257"/>
      <c r="G47" s="257"/>
      <c r="H47" s="257"/>
      <c r="I47" s="257"/>
      <c r="J47" s="257"/>
      <c r="K47" s="130">
        <f>SUM(K20+K27)</f>
        <v>0</v>
      </c>
    </row>
    <row r="48" spans="1:11" s="126" customFormat="1" ht="40.5" customHeight="1" x14ac:dyDescent="0.2">
      <c r="A48" s="259"/>
      <c r="B48" s="257" t="s">
        <v>1116</v>
      </c>
      <c r="C48" s="257"/>
      <c r="D48" s="257"/>
      <c r="E48" s="257"/>
      <c r="F48" s="257"/>
      <c r="G48" s="257"/>
      <c r="H48" s="257"/>
      <c r="I48" s="257"/>
      <c r="J48" s="257"/>
      <c r="K48" s="141">
        <v>0.19</v>
      </c>
    </row>
    <row r="49" spans="1:12" s="126" customFormat="1" ht="40.5" customHeight="1" x14ac:dyDescent="0.2">
      <c r="A49" s="260"/>
      <c r="B49" s="261" t="s">
        <v>1244</v>
      </c>
      <c r="C49" s="262"/>
      <c r="D49" s="262"/>
      <c r="E49" s="262"/>
      <c r="F49" s="262"/>
      <c r="G49" s="262"/>
      <c r="H49" s="262"/>
      <c r="I49" s="262"/>
      <c r="J49" s="263"/>
      <c r="K49" s="130">
        <f>SUM(K47+(K47*K48))</f>
        <v>0</v>
      </c>
      <c r="L49" s="135"/>
    </row>
    <row r="50" spans="1:12" x14ac:dyDescent="0.25">
      <c r="K50" s="136"/>
    </row>
    <row r="51" spans="1:12" x14ac:dyDescent="0.25">
      <c r="K51" s="136"/>
    </row>
    <row r="52" spans="1:12" x14ac:dyDescent="0.25">
      <c r="K52" s="136"/>
    </row>
    <row r="53" spans="1:12" x14ac:dyDescent="0.25">
      <c r="K53" s="136"/>
    </row>
    <row r="54" spans="1:12" x14ac:dyDescent="0.25">
      <c r="K54" s="136"/>
    </row>
    <row r="55" spans="1:12" x14ac:dyDescent="0.25">
      <c r="K55" s="136"/>
    </row>
    <row r="56" spans="1:12" x14ac:dyDescent="0.25">
      <c r="K56" s="136"/>
    </row>
    <row r="57" spans="1:12" x14ac:dyDescent="0.25">
      <c r="K57" s="136"/>
    </row>
    <row r="58" spans="1:12" x14ac:dyDescent="0.25">
      <c r="K58" s="136"/>
    </row>
    <row r="59" spans="1:12" x14ac:dyDescent="0.25">
      <c r="K59" s="136"/>
    </row>
    <row r="60" spans="1:12" x14ac:dyDescent="0.25">
      <c r="K60" s="136"/>
    </row>
    <row r="61" spans="1:12" x14ac:dyDescent="0.25">
      <c r="K61" s="136"/>
    </row>
    <row r="62" spans="1:12" x14ac:dyDescent="0.25">
      <c r="K62" s="136"/>
    </row>
    <row r="63" spans="1:12" x14ac:dyDescent="0.25">
      <c r="K63" s="136"/>
    </row>
    <row r="64" spans="1:12" x14ac:dyDescent="0.25">
      <c r="K64" s="136"/>
    </row>
    <row r="65" spans="11:11" x14ac:dyDescent="0.25">
      <c r="K65" s="136"/>
    </row>
    <row r="66" spans="11:11" x14ac:dyDescent="0.25">
      <c r="K66" s="136"/>
    </row>
    <row r="67" spans="11:11" x14ac:dyDescent="0.25">
      <c r="K67" s="136"/>
    </row>
    <row r="68" spans="11:11" x14ac:dyDescent="0.25">
      <c r="K68" s="136"/>
    </row>
    <row r="69" spans="11:11" x14ac:dyDescent="0.25">
      <c r="K69" s="136"/>
    </row>
    <row r="70" spans="11:11" x14ac:dyDescent="0.25">
      <c r="K70" s="136"/>
    </row>
    <row r="71" spans="11:11" x14ac:dyDescent="0.25">
      <c r="K71" s="136"/>
    </row>
    <row r="72" spans="11:11" x14ac:dyDescent="0.25">
      <c r="K72" s="136"/>
    </row>
    <row r="73" spans="11:11" x14ac:dyDescent="0.25">
      <c r="K73" s="136"/>
    </row>
    <row r="74" spans="11:11" x14ac:dyDescent="0.25">
      <c r="K74" s="136"/>
    </row>
    <row r="75" spans="11:11" x14ac:dyDescent="0.25">
      <c r="K75" s="136"/>
    </row>
    <row r="76" spans="11:11" x14ac:dyDescent="0.25">
      <c r="K76" s="136"/>
    </row>
    <row r="77" spans="11:11" x14ac:dyDescent="0.25">
      <c r="K77" s="136"/>
    </row>
    <row r="79" spans="11:11" ht="18" x14ac:dyDescent="0.25">
      <c r="K79" s="137"/>
    </row>
    <row r="80" spans="11:11" x14ac:dyDescent="0.25">
      <c r="K80" s="138"/>
    </row>
    <row r="81" spans="11:11" ht="18" x14ac:dyDescent="0.25">
      <c r="K81" s="137"/>
    </row>
    <row r="85" spans="11:11" x14ac:dyDescent="0.25">
      <c r="K85" s="140"/>
    </row>
  </sheetData>
  <sheetProtection algorithmName="SHA-512" hashValue="4SB3yMoVpuXqDKSoss+eQglcau7jRZihRBQqYgIY/guUSNUPO/WKe9r4JDwKMD6ani5OdZpCMT7j2WB6KMPa0w==" saltValue="Auj1p+ypGYsS0mY7FZ7Q4w==" spinCount="100000" sheet="1" objects="1" scenarios="1"/>
  <mergeCells count="61">
    <mergeCell ref="B26:E26"/>
    <mergeCell ref="H26:I26"/>
    <mergeCell ref="A47:A49"/>
    <mergeCell ref="B49:J49"/>
    <mergeCell ref="B48:J48"/>
    <mergeCell ref="A32:J32"/>
    <mergeCell ref="A36:J36"/>
    <mergeCell ref="A40:J40"/>
    <mergeCell ref="A44:J44"/>
    <mergeCell ref="B33:E33"/>
    <mergeCell ref="B34:E34"/>
    <mergeCell ref="B37:E37"/>
    <mergeCell ref="B38:E38"/>
    <mergeCell ref="B39:E39"/>
    <mergeCell ref="H33:I33"/>
    <mergeCell ref="A45:K45"/>
    <mergeCell ref="B41:E41"/>
    <mergeCell ref="B47:J47"/>
    <mergeCell ref="H34:I34"/>
    <mergeCell ref="H35:I35"/>
    <mergeCell ref="H37:I37"/>
    <mergeCell ref="B35:E35"/>
    <mergeCell ref="B46:K46"/>
    <mergeCell ref="H38:I38"/>
    <mergeCell ref="H39:I39"/>
    <mergeCell ref="H41:I41"/>
    <mergeCell ref="B42:E42"/>
    <mergeCell ref="H42:I42"/>
    <mergeCell ref="B43:E43"/>
    <mergeCell ref="H43:I43"/>
    <mergeCell ref="A27:J27"/>
    <mergeCell ref="B29:E29"/>
    <mergeCell ref="B30:E30"/>
    <mergeCell ref="B31:E31"/>
    <mergeCell ref="B28:K28"/>
    <mergeCell ref="H29:I29"/>
    <mergeCell ref="H30:I30"/>
    <mergeCell ref="H31:I31"/>
    <mergeCell ref="H22:I22"/>
    <mergeCell ref="H23:I23"/>
    <mergeCell ref="H24:I24"/>
    <mergeCell ref="B25:E25"/>
    <mergeCell ref="H25:I25"/>
    <mergeCell ref="B22:E22"/>
    <mergeCell ref="B23:E23"/>
    <mergeCell ref="B24:E24"/>
    <mergeCell ref="B13:K13"/>
    <mergeCell ref="B21:K21"/>
    <mergeCell ref="A20:J20"/>
    <mergeCell ref="B15:E15"/>
    <mergeCell ref="B16:E16"/>
    <mergeCell ref="B17:E17"/>
    <mergeCell ref="B18:E18"/>
    <mergeCell ref="B19:E19"/>
    <mergeCell ref="B14:E14"/>
    <mergeCell ref="B12:E12"/>
    <mergeCell ref="A1:K2"/>
    <mergeCell ref="A3:K3"/>
    <mergeCell ref="A4:K4"/>
    <mergeCell ref="H8:K8"/>
    <mergeCell ref="A5:K7"/>
  </mergeCells>
  <phoneticPr fontId="26" type="noConversion"/>
  <pageMargins left="0.7" right="0.7" top="0.78740157499999996" bottom="0.78740157499999996" header="0.3" footer="0.3"/>
  <pageSetup paperSize="9" scale="47" fitToHeight="0" orientation="portrait" r:id="rId1"/>
  <headerFooter>
    <oddHeader>&amp;LAz.: 70-26 (200
Preisblatt&amp;R&amp;G</oddHeader>
    <oddFooter>&amp;L&amp;F&amp;RS. &amp;P von &amp;N</oddFooter>
  </headerFooter>
  <ignoredErrors>
    <ignoredError sqref="K32 K36 K40" formula="1"/>
  </ignoredError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D53BB-19E1-42C2-8409-F2CD40E53AC3}">
  <sheetPr>
    <pageSetUpPr fitToPage="1"/>
  </sheetPr>
  <dimension ref="A1:T116"/>
  <sheetViews>
    <sheetView zoomScale="115" zoomScaleNormal="115" workbookViewId="0">
      <selection activeCell="C17" sqref="C17"/>
    </sheetView>
  </sheetViews>
  <sheetFormatPr baseColWidth="10" defaultColWidth="8" defaultRowHeight="14.25" x14ac:dyDescent="0.2"/>
  <cols>
    <col min="1" max="1" width="8" style="6" customWidth="1"/>
    <col min="2" max="2" width="23.5703125" style="1" customWidth="1"/>
    <col min="3" max="3" width="35.42578125" style="1" customWidth="1"/>
    <col min="4" max="4" width="7.28515625" style="1" customWidth="1"/>
    <col min="5" max="5" width="7.28515625" style="2" customWidth="1"/>
    <col min="6" max="6" width="7.28515625" style="5" customWidth="1"/>
    <col min="7" max="9" width="7.28515625" style="10" customWidth="1"/>
    <col min="10" max="10" width="11" style="1" customWidth="1"/>
    <col min="11" max="11" width="18.85546875" style="2" customWidth="1"/>
    <col min="12" max="12" width="13.42578125" style="2" customWidth="1"/>
    <col min="13" max="13" width="11.5703125" style="2" customWidth="1"/>
    <col min="14" max="14" width="7" style="1" customWidth="1"/>
    <col min="15" max="15" width="12.140625" style="1" customWidth="1"/>
    <col min="16" max="18" width="8" style="1" customWidth="1"/>
    <col min="19" max="16384" width="8" style="1"/>
  </cols>
  <sheetData>
    <row r="1" spans="1:15" ht="12.75" customHeight="1" x14ac:dyDescent="0.2">
      <c r="A1" s="225" t="s">
        <v>201</v>
      </c>
      <c r="B1" s="226"/>
      <c r="C1" s="226"/>
      <c r="D1" s="226"/>
      <c r="E1" s="226"/>
      <c r="F1" s="226"/>
      <c r="G1" s="226"/>
      <c r="H1" s="226"/>
      <c r="I1" s="226"/>
      <c r="J1" s="226"/>
      <c r="K1" s="226"/>
      <c r="L1" s="226"/>
      <c r="M1" s="226"/>
      <c r="N1" s="226"/>
      <c r="O1" s="226"/>
    </row>
    <row r="2" spans="1:15" ht="12.75" customHeight="1" x14ac:dyDescent="0.2">
      <c r="A2" s="225"/>
      <c r="B2" s="226"/>
      <c r="C2" s="226"/>
      <c r="D2" s="226"/>
      <c r="E2" s="226"/>
      <c r="F2" s="226"/>
      <c r="G2" s="226"/>
      <c r="H2" s="226"/>
      <c r="I2" s="226"/>
      <c r="J2" s="226"/>
      <c r="K2" s="226"/>
      <c r="L2" s="226"/>
      <c r="M2" s="226"/>
      <c r="N2" s="226"/>
      <c r="O2" s="226"/>
    </row>
    <row r="3" spans="1:15" ht="20.25" x14ac:dyDescent="0.2">
      <c r="A3" s="227" t="s">
        <v>471</v>
      </c>
      <c r="B3" s="228"/>
      <c r="C3" s="228"/>
      <c r="D3" s="228"/>
      <c r="E3" s="228"/>
      <c r="F3" s="228"/>
      <c r="G3" s="228"/>
      <c r="H3" s="228"/>
      <c r="I3" s="228"/>
      <c r="J3" s="228"/>
      <c r="K3" s="228"/>
      <c r="L3" s="228"/>
      <c r="M3" s="228"/>
      <c r="N3" s="228"/>
      <c r="O3" s="228"/>
    </row>
    <row r="4" spans="1:15" ht="24.75" customHeight="1" x14ac:dyDescent="0.2">
      <c r="A4" s="227" t="s">
        <v>472</v>
      </c>
      <c r="B4" s="228"/>
      <c r="C4" s="228"/>
      <c r="D4" s="228"/>
      <c r="E4" s="228"/>
      <c r="F4" s="228"/>
      <c r="G4" s="228"/>
      <c r="H4" s="228"/>
      <c r="I4" s="228"/>
      <c r="J4" s="228"/>
      <c r="K4" s="228"/>
      <c r="L4" s="228"/>
      <c r="M4" s="228"/>
      <c r="N4" s="228"/>
      <c r="O4" s="228"/>
    </row>
    <row r="5" spans="1:15" ht="15" customHeight="1" x14ac:dyDescent="0.2">
      <c r="A5" s="194" t="s">
        <v>1259</v>
      </c>
      <c r="B5" s="194"/>
      <c r="C5" s="194"/>
      <c r="D5" s="194"/>
      <c r="E5" s="194"/>
      <c r="F5" s="194"/>
      <c r="G5" s="194"/>
      <c r="H5" s="194"/>
      <c r="I5" s="194"/>
      <c r="J5" s="194"/>
      <c r="K5" s="194"/>
      <c r="L5" s="194"/>
      <c r="M5" s="194"/>
      <c r="N5" s="194"/>
      <c r="O5" s="194"/>
    </row>
    <row r="6" spans="1:15" ht="15" customHeight="1" x14ac:dyDescent="0.2">
      <c r="A6" s="194"/>
      <c r="B6" s="194"/>
      <c r="C6" s="194"/>
      <c r="D6" s="194"/>
      <c r="E6" s="194"/>
      <c r="F6" s="194"/>
      <c r="G6" s="194"/>
      <c r="H6" s="194"/>
      <c r="I6" s="194"/>
      <c r="J6" s="194"/>
      <c r="K6" s="194"/>
      <c r="L6" s="194"/>
      <c r="M6" s="194"/>
      <c r="N6" s="194"/>
      <c r="O6" s="194"/>
    </row>
    <row r="7" spans="1:15" ht="15.75" customHeight="1" x14ac:dyDescent="0.2">
      <c r="A7" s="194"/>
      <c r="B7" s="194"/>
      <c r="C7" s="194"/>
      <c r="D7" s="194"/>
      <c r="E7" s="194"/>
      <c r="F7" s="194"/>
      <c r="G7" s="194"/>
      <c r="H7" s="194"/>
      <c r="I7" s="194"/>
      <c r="J7" s="194"/>
      <c r="K7" s="194"/>
      <c r="L7" s="194"/>
      <c r="M7" s="194"/>
      <c r="N7" s="194"/>
      <c r="O7" s="194"/>
    </row>
    <row r="8" spans="1:15" ht="9" customHeight="1" x14ac:dyDescent="0.2">
      <c r="A8" s="13"/>
      <c r="B8" s="13"/>
      <c r="C8" s="13"/>
      <c r="D8" s="13"/>
      <c r="E8" s="13"/>
      <c r="F8" s="13"/>
      <c r="G8" s="13"/>
      <c r="H8" s="13"/>
      <c r="I8" s="13"/>
      <c r="J8" s="13"/>
      <c r="K8" s="13"/>
      <c r="L8" s="13"/>
      <c r="M8" s="13"/>
      <c r="N8" s="80"/>
      <c r="O8" s="80"/>
    </row>
    <row r="9" spans="1:15" ht="15" x14ac:dyDescent="0.2">
      <c r="A9" s="12"/>
      <c r="B9" s="15" t="s">
        <v>467</v>
      </c>
      <c r="C9" s="11"/>
      <c r="D9" s="11"/>
      <c r="E9" s="303"/>
      <c r="F9" s="303"/>
      <c r="G9" s="303"/>
      <c r="H9" s="303"/>
      <c r="I9" s="303"/>
      <c r="J9" s="303"/>
      <c r="K9" s="303"/>
      <c r="L9" s="303"/>
      <c r="M9" s="80"/>
      <c r="N9" s="80"/>
      <c r="O9" s="80"/>
    </row>
    <row r="10" spans="1:15" ht="7.5" customHeight="1" x14ac:dyDescent="0.2">
      <c r="A10" s="12"/>
      <c r="B10" s="11"/>
      <c r="C10" s="11"/>
      <c r="D10" s="11"/>
      <c r="E10" s="11"/>
      <c r="F10" s="11"/>
      <c r="G10" s="11"/>
      <c r="H10" s="11"/>
      <c r="I10" s="11"/>
      <c r="J10" s="11"/>
      <c r="K10" s="11"/>
      <c r="L10" s="11"/>
      <c r="M10" s="80"/>
      <c r="N10" s="80"/>
      <c r="O10" s="80"/>
    </row>
    <row r="11" spans="1:15" ht="15" x14ac:dyDescent="0.2">
      <c r="A11" s="12"/>
      <c r="B11" s="15" t="s">
        <v>1024</v>
      </c>
      <c r="C11" s="11"/>
      <c r="D11" s="11"/>
      <c r="E11" s="303"/>
      <c r="F11" s="303"/>
      <c r="G11" s="303"/>
      <c r="H11" s="303"/>
      <c r="I11" s="303"/>
      <c r="J11" s="303"/>
      <c r="K11" s="303"/>
      <c r="L11" s="303"/>
      <c r="M11" s="80"/>
      <c r="N11" s="80"/>
      <c r="O11" s="80"/>
    </row>
    <row r="12" spans="1:15" ht="7.5" customHeight="1" x14ac:dyDescent="0.2">
      <c r="A12" s="12"/>
      <c r="B12" s="11"/>
      <c r="C12" s="11"/>
      <c r="D12" s="11"/>
      <c r="E12" s="11"/>
      <c r="F12" s="11"/>
      <c r="G12" s="11"/>
      <c r="H12" s="11"/>
      <c r="I12" s="11"/>
      <c r="J12" s="11"/>
      <c r="K12" s="11"/>
      <c r="L12" s="11"/>
      <c r="M12" s="80"/>
      <c r="N12" s="80"/>
      <c r="O12" s="80"/>
    </row>
    <row r="13" spans="1:15" ht="15.75" customHeight="1" x14ac:dyDescent="0.2">
      <c r="A13" s="12"/>
      <c r="B13" s="28" t="s">
        <v>1021</v>
      </c>
      <c r="C13" s="30"/>
      <c r="D13" s="11"/>
      <c r="E13" s="11"/>
      <c r="F13" s="143" t="s">
        <v>1020</v>
      </c>
      <c r="G13" s="144"/>
      <c r="H13" s="29"/>
      <c r="I13" s="29"/>
      <c r="J13" s="292"/>
      <c r="K13" s="292"/>
      <c r="L13" s="292"/>
      <c r="M13" s="80"/>
      <c r="N13" s="80"/>
      <c r="O13" s="80"/>
    </row>
    <row r="14" spans="1:15" ht="8.25" customHeight="1" x14ac:dyDescent="0.2">
      <c r="A14" s="12"/>
      <c r="B14" s="29"/>
      <c r="C14" s="11"/>
      <c r="D14" s="11"/>
      <c r="E14" s="11"/>
      <c r="F14" s="145"/>
      <c r="G14" s="9"/>
      <c r="H14" s="11"/>
      <c r="I14" s="11"/>
      <c r="J14" s="11"/>
      <c r="K14" s="11"/>
      <c r="L14" s="11"/>
      <c r="M14" s="80"/>
      <c r="N14" s="80"/>
      <c r="O14" s="80"/>
    </row>
    <row r="15" spans="1:15" ht="15.75" customHeight="1" x14ac:dyDescent="0.2">
      <c r="A15" s="12"/>
      <c r="B15" s="28" t="s">
        <v>1022</v>
      </c>
      <c r="C15" s="30"/>
      <c r="D15" s="11"/>
      <c r="E15" s="11"/>
      <c r="F15" s="143" t="s">
        <v>1023</v>
      </c>
      <c r="G15" s="146"/>
      <c r="H15" s="28"/>
      <c r="I15" s="28"/>
      <c r="J15" s="292"/>
      <c r="K15" s="292"/>
      <c r="L15" s="292"/>
      <c r="M15" s="80"/>
      <c r="N15" s="80"/>
      <c r="O15" s="80"/>
    </row>
    <row r="16" spans="1:15" ht="9" customHeight="1" x14ac:dyDescent="0.2">
      <c r="A16" s="12"/>
      <c r="B16" s="29"/>
      <c r="C16" s="11"/>
      <c r="D16" s="11"/>
      <c r="E16" s="11"/>
      <c r="F16" s="11"/>
      <c r="G16" s="11"/>
      <c r="H16" s="11"/>
      <c r="I16" s="11"/>
      <c r="J16" s="11"/>
      <c r="K16" s="11"/>
      <c r="L16" s="11"/>
      <c r="M16" s="80"/>
      <c r="N16" s="80"/>
      <c r="O16" s="80"/>
    </row>
    <row r="17" spans="1:20" ht="15.75" customHeight="1" x14ac:dyDescent="0.2">
      <c r="A17" s="12"/>
      <c r="B17" s="28"/>
      <c r="C17" s="30"/>
      <c r="D17" s="11"/>
      <c r="E17" s="11"/>
      <c r="F17" s="35"/>
      <c r="G17" s="28"/>
      <c r="H17" s="28"/>
      <c r="I17" s="28"/>
      <c r="J17" s="292"/>
      <c r="K17" s="292"/>
      <c r="L17" s="292"/>
      <c r="M17" s="80"/>
      <c r="N17" s="80"/>
      <c r="O17" s="80"/>
    </row>
    <row r="18" spans="1:20" ht="9" customHeight="1" x14ac:dyDescent="0.2">
      <c r="A18" s="12"/>
      <c r="B18" s="29"/>
      <c r="C18" s="11"/>
      <c r="D18" s="11"/>
      <c r="E18" s="11"/>
      <c r="F18" s="11"/>
      <c r="G18" s="11"/>
      <c r="H18" s="11"/>
      <c r="I18" s="11"/>
      <c r="J18" s="11"/>
      <c r="K18" s="11"/>
      <c r="L18" s="11"/>
      <c r="M18" s="80"/>
      <c r="N18" s="80"/>
      <c r="O18" s="80"/>
    </row>
    <row r="19" spans="1:20" ht="15.75" customHeight="1" x14ac:dyDescent="0.2">
      <c r="A19" s="12"/>
      <c r="B19" s="28"/>
      <c r="C19" s="30"/>
      <c r="D19" s="11"/>
      <c r="E19" s="11"/>
      <c r="F19" s="35"/>
      <c r="G19" s="28"/>
      <c r="H19" s="28"/>
      <c r="I19" s="28"/>
      <c r="J19" s="292"/>
      <c r="K19" s="292"/>
      <c r="L19" s="292"/>
      <c r="M19" s="80"/>
      <c r="N19" s="80"/>
      <c r="O19" s="80"/>
    </row>
    <row r="20" spans="1:20" ht="5.25" customHeight="1" x14ac:dyDescent="0.2">
      <c r="A20" s="12"/>
      <c r="B20" s="11"/>
      <c r="C20" s="11"/>
      <c r="D20" s="11"/>
      <c r="E20" s="11"/>
      <c r="F20" s="11"/>
      <c r="G20" s="11"/>
      <c r="H20" s="11"/>
      <c r="I20" s="11"/>
      <c r="J20" s="11"/>
      <c r="K20" s="11"/>
      <c r="L20" s="11"/>
      <c r="M20" s="11"/>
      <c r="N20" s="80"/>
      <c r="O20" s="80"/>
    </row>
    <row r="21" spans="1:20" ht="8.25" customHeight="1" x14ac:dyDescent="0.2">
      <c r="A21" s="9"/>
      <c r="B21" s="11"/>
      <c r="C21" s="11"/>
      <c r="D21" s="11"/>
      <c r="E21" s="11"/>
      <c r="F21" s="11"/>
      <c r="G21" s="11"/>
      <c r="H21" s="11"/>
      <c r="I21" s="11"/>
      <c r="J21" s="11"/>
      <c r="K21" s="11"/>
      <c r="L21" s="11"/>
      <c r="M21" s="11"/>
      <c r="N21" s="80"/>
      <c r="O21" s="80"/>
    </row>
    <row r="22" spans="1:20" ht="8.25" customHeight="1" x14ac:dyDescent="0.2">
      <c r="A22" s="9"/>
      <c r="B22" s="11"/>
      <c r="C22" s="11"/>
      <c r="D22" s="11"/>
      <c r="E22" s="11"/>
      <c r="F22" s="11"/>
      <c r="G22" s="11"/>
      <c r="H22" s="11"/>
      <c r="I22" s="11"/>
      <c r="J22" s="11"/>
      <c r="K22" s="11"/>
      <c r="L22" s="11"/>
      <c r="M22" s="11"/>
      <c r="N22" s="80"/>
      <c r="O22" s="80"/>
    </row>
    <row r="23" spans="1:20" s="2" customFormat="1" ht="18" customHeight="1" x14ac:dyDescent="0.2">
      <c r="A23" s="293" t="s">
        <v>69</v>
      </c>
      <c r="B23" s="293" t="s">
        <v>1224</v>
      </c>
      <c r="C23" s="293"/>
      <c r="D23" s="294" t="s">
        <v>1031</v>
      </c>
      <c r="E23" s="295"/>
      <c r="F23" s="295"/>
      <c r="G23" s="295"/>
      <c r="H23" s="295"/>
      <c r="I23" s="296"/>
      <c r="J23" s="297" t="s">
        <v>36</v>
      </c>
      <c r="K23" s="298"/>
      <c r="L23" s="301" t="s">
        <v>1040</v>
      </c>
      <c r="M23" s="301" t="s">
        <v>1041</v>
      </c>
      <c r="N23" s="304" t="s">
        <v>1038</v>
      </c>
      <c r="O23" s="301" t="s">
        <v>1039</v>
      </c>
      <c r="P23" s="1"/>
      <c r="Q23" s="1"/>
      <c r="R23" s="1"/>
      <c r="S23" s="1"/>
      <c r="T23" s="1"/>
    </row>
    <row r="24" spans="1:20" s="2" customFormat="1" ht="19.5" customHeight="1" x14ac:dyDescent="0.2">
      <c r="A24" s="293"/>
      <c r="B24" s="293"/>
      <c r="C24" s="293"/>
      <c r="D24" s="147" t="s">
        <v>1032</v>
      </c>
      <c r="E24" s="147" t="s">
        <v>1033</v>
      </c>
      <c r="F24" s="147" t="s">
        <v>1034</v>
      </c>
      <c r="G24" s="147" t="s">
        <v>1035</v>
      </c>
      <c r="H24" s="147" t="s">
        <v>1036</v>
      </c>
      <c r="I24" s="147" t="s">
        <v>1037</v>
      </c>
      <c r="J24" s="299"/>
      <c r="K24" s="300"/>
      <c r="L24" s="302"/>
      <c r="M24" s="302"/>
      <c r="N24" s="305"/>
      <c r="O24" s="302"/>
      <c r="P24" s="1"/>
      <c r="Q24" s="1"/>
      <c r="R24" s="1"/>
      <c r="S24" s="1"/>
      <c r="T24" s="1"/>
    </row>
    <row r="25" spans="1:20" ht="15" customHeight="1" x14ac:dyDescent="0.2">
      <c r="A25" s="148" t="s">
        <v>485</v>
      </c>
      <c r="B25" s="220" t="s">
        <v>1225</v>
      </c>
      <c r="C25" s="220"/>
      <c r="D25" s="220"/>
      <c r="E25" s="220"/>
      <c r="F25" s="220"/>
      <c r="G25" s="220"/>
      <c r="H25" s="220"/>
      <c r="I25" s="220"/>
      <c r="J25" s="220"/>
      <c r="K25" s="220"/>
      <c r="L25" s="220"/>
      <c r="M25" s="220"/>
      <c r="N25" s="220"/>
      <c r="O25" s="220"/>
    </row>
    <row r="26" spans="1:20" ht="15" x14ac:dyDescent="0.2">
      <c r="A26" s="149" t="s">
        <v>4</v>
      </c>
      <c r="B26" s="217" t="s">
        <v>1057</v>
      </c>
      <c r="C26" s="217"/>
      <c r="D26" s="217"/>
      <c r="E26" s="217"/>
      <c r="F26" s="217"/>
      <c r="G26" s="217"/>
      <c r="H26" s="217"/>
      <c r="I26" s="217"/>
      <c r="J26" s="217"/>
      <c r="K26" s="217"/>
      <c r="L26" s="217"/>
      <c r="M26" s="217"/>
      <c r="N26" s="217"/>
      <c r="O26" s="217"/>
    </row>
    <row r="27" spans="1:20" ht="41.25" customHeight="1" x14ac:dyDescent="0.2">
      <c r="A27" s="150" t="s">
        <v>486</v>
      </c>
      <c r="B27" s="278" t="s">
        <v>1059</v>
      </c>
      <c r="C27" s="279"/>
      <c r="D27" s="33"/>
      <c r="E27" s="33"/>
      <c r="F27" s="33"/>
      <c r="G27" s="33"/>
      <c r="H27" s="33"/>
      <c r="I27" s="33"/>
      <c r="J27" s="275"/>
      <c r="K27" s="275"/>
      <c r="L27" s="151">
        <v>0.04</v>
      </c>
      <c r="M27" s="33">
        <f>IF(D27="X", L27*10, IF(E27="X", L27*8, IF(F27="X", L27*6, IF(G27="X", L27*4, IF(H27="X", L27*2, IF(I27="X", L27*0, 0))))))</f>
        <v>0</v>
      </c>
      <c r="N27" s="33">
        <v>10</v>
      </c>
      <c r="O27" s="33">
        <f>M27*N27</f>
        <v>0</v>
      </c>
    </row>
    <row r="28" spans="1:20" ht="27.75" customHeight="1" x14ac:dyDescent="0.2">
      <c r="A28" s="150" t="s">
        <v>487</v>
      </c>
      <c r="B28" s="278" t="s">
        <v>1060</v>
      </c>
      <c r="C28" s="279"/>
      <c r="D28" s="33"/>
      <c r="E28" s="33"/>
      <c r="F28" s="33"/>
      <c r="G28" s="33"/>
      <c r="H28" s="33"/>
      <c r="I28" s="33"/>
      <c r="J28" s="275"/>
      <c r="K28" s="275"/>
      <c r="L28" s="151">
        <v>0.01</v>
      </c>
      <c r="M28" s="33">
        <f>IF(D28="X", L28*10, IF(E28="X", L28*8, IF(F28="X", L28*6, IF(G28="X", L28*4, IF(H28="X", L28*2, IF(I28="X", L28*0, 0))))))</f>
        <v>0</v>
      </c>
      <c r="N28" s="33">
        <v>10</v>
      </c>
      <c r="O28" s="33">
        <f>M28*N28</f>
        <v>0</v>
      </c>
    </row>
    <row r="29" spans="1:20" ht="40.5" customHeight="1" x14ac:dyDescent="0.2">
      <c r="A29" s="150" t="s">
        <v>488</v>
      </c>
      <c r="B29" s="278" t="s">
        <v>1061</v>
      </c>
      <c r="C29" s="279"/>
      <c r="D29" s="33"/>
      <c r="E29" s="33"/>
      <c r="F29" s="33"/>
      <c r="G29" s="33"/>
      <c r="H29" s="33"/>
      <c r="I29" s="33"/>
      <c r="J29" s="275"/>
      <c r="K29" s="275"/>
      <c r="L29" s="151">
        <v>0.02</v>
      </c>
      <c r="M29" s="33">
        <f t="shared" ref="M29:M75" si="0">IF(D29="X", L29*10, IF(E29="X", L29*8, IF(F29="X", L29*6, IF(G29="X", L29*4, IF(H29="X", L29*2, IF(I29="X", L29*0, 0))))))</f>
        <v>0</v>
      </c>
      <c r="N29" s="33">
        <v>10</v>
      </c>
      <c r="O29" s="33">
        <f t="shared" ref="O29:O75" si="1">M29*N29</f>
        <v>0</v>
      </c>
    </row>
    <row r="30" spans="1:20" ht="27.75" customHeight="1" x14ac:dyDescent="0.2">
      <c r="A30" s="150" t="s">
        <v>489</v>
      </c>
      <c r="B30" s="278" t="s">
        <v>1058</v>
      </c>
      <c r="C30" s="279"/>
      <c r="D30" s="33"/>
      <c r="E30" s="33"/>
      <c r="F30" s="33"/>
      <c r="G30" s="33"/>
      <c r="H30" s="33"/>
      <c r="I30" s="33"/>
      <c r="J30" s="275"/>
      <c r="K30" s="275"/>
      <c r="L30" s="151">
        <v>0.01</v>
      </c>
      <c r="M30" s="33">
        <f t="shared" si="0"/>
        <v>0</v>
      </c>
      <c r="N30" s="33">
        <v>10</v>
      </c>
      <c r="O30" s="33">
        <f t="shared" si="1"/>
        <v>0</v>
      </c>
    </row>
    <row r="31" spans="1:20" ht="27.75" customHeight="1" x14ac:dyDescent="0.2">
      <c r="A31" s="150" t="s">
        <v>490</v>
      </c>
      <c r="B31" s="278" t="s">
        <v>1062</v>
      </c>
      <c r="C31" s="279"/>
      <c r="D31" s="33"/>
      <c r="E31" s="33"/>
      <c r="F31" s="33"/>
      <c r="G31" s="33"/>
      <c r="H31" s="33"/>
      <c r="I31" s="33"/>
      <c r="J31" s="306"/>
      <c r="K31" s="277"/>
      <c r="L31" s="151">
        <v>0.01</v>
      </c>
      <c r="M31" s="33">
        <f t="shared" si="0"/>
        <v>0</v>
      </c>
      <c r="N31" s="33">
        <v>10</v>
      </c>
      <c r="O31" s="33">
        <f t="shared" si="1"/>
        <v>0</v>
      </c>
    </row>
    <row r="32" spans="1:20" ht="29.25" customHeight="1" x14ac:dyDescent="0.2">
      <c r="A32" s="150" t="s">
        <v>491</v>
      </c>
      <c r="B32" s="278" t="s">
        <v>1063</v>
      </c>
      <c r="C32" s="279"/>
      <c r="D32" s="33"/>
      <c r="E32" s="33"/>
      <c r="F32" s="33"/>
      <c r="G32" s="33"/>
      <c r="H32" s="33"/>
      <c r="I32" s="33"/>
      <c r="J32" s="275"/>
      <c r="K32" s="275"/>
      <c r="L32" s="151">
        <v>0.01</v>
      </c>
      <c r="M32" s="33">
        <f t="shared" si="0"/>
        <v>0</v>
      </c>
      <c r="N32" s="33">
        <v>10</v>
      </c>
      <c r="O32" s="33">
        <f t="shared" si="1"/>
        <v>0</v>
      </c>
    </row>
    <row r="33" spans="1:20" ht="40.5" customHeight="1" x14ac:dyDescent="0.2">
      <c r="A33" s="150" t="s">
        <v>492</v>
      </c>
      <c r="B33" s="278" t="s">
        <v>1064</v>
      </c>
      <c r="C33" s="279"/>
      <c r="D33" s="33"/>
      <c r="E33" s="33"/>
      <c r="F33" s="33"/>
      <c r="G33" s="33"/>
      <c r="H33" s="33"/>
      <c r="I33" s="33"/>
      <c r="J33" s="275"/>
      <c r="K33" s="275"/>
      <c r="L33" s="151">
        <v>0.01</v>
      </c>
      <c r="M33" s="33">
        <f t="shared" si="0"/>
        <v>0</v>
      </c>
      <c r="N33" s="33">
        <v>10</v>
      </c>
      <c r="O33" s="33">
        <f t="shared" si="1"/>
        <v>0</v>
      </c>
    </row>
    <row r="34" spans="1:20" ht="40.5" customHeight="1" x14ac:dyDescent="0.2">
      <c r="A34" s="150" t="s">
        <v>493</v>
      </c>
      <c r="B34" s="278" t="s">
        <v>1065</v>
      </c>
      <c r="C34" s="279"/>
      <c r="D34" s="33"/>
      <c r="E34" s="33"/>
      <c r="F34" s="33"/>
      <c r="G34" s="33"/>
      <c r="H34" s="33"/>
      <c r="I34" s="33"/>
      <c r="J34" s="275"/>
      <c r="K34" s="275"/>
      <c r="L34" s="151">
        <v>0.02</v>
      </c>
      <c r="M34" s="33">
        <f t="shared" ref="M34" si="2">IF(D34="X", L34*10, IF(E34="X", L34*8, IF(F34="X", L34*6, IF(G34="X", L34*4, IF(H34="X", L34*2, IF(I34="X", L34*0, 0))))))</f>
        <v>0</v>
      </c>
      <c r="N34" s="33">
        <v>10</v>
      </c>
      <c r="O34" s="33">
        <f t="shared" ref="O34" si="3">M34*N34</f>
        <v>0</v>
      </c>
    </row>
    <row r="35" spans="1:20" ht="54.75" customHeight="1" x14ac:dyDescent="0.2">
      <c r="A35" s="150" t="s">
        <v>494</v>
      </c>
      <c r="B35" s="280" t="s">
        <v>1199</v>
      </c>
      <c r="C35" s="281"/>
      <c r="D35" s="33"/>
      <c r="E35" s="33"/>
      <c r="F35" s="33"/>
      <c r="G35" s="33"/>
      <c r="H35" s="33"/>
      <c r="I35" s="33"/>
      <c r="J35" s="275"/>
      <c r="K35" s="275"/>
      <c r="L35" s="151">
        <v>0.04</v>
      </c>
      <c r="M35" s="33">
        <f t="shared" si="0"/>
        <v>0</v>
      </c>
      <c r="N35" s="33">
        <v>10</v>
      </c>
      <c r="O35" s="33">
        <f t="shared" si="1"/>
        <v>0</v>
      </c>
    </row>
    <row r="36" spans="1:20" ht="15" x14ac:dyDescent="0.2">
      <c r="A36" s="149" t="s">
        <v>3</v>
      </c>
      <c r="B36" s="217" t="s">
        <v>1066</v>
      </c>
      <c r="C36" s="217"/>
      <c r="D36" s="217"/>
      <c r="E36" s="217"/>
      <c r="F36" s="217"/>
      <c r="G36" s="217"/>
      <c r="H36" s="217"/>
      <c r="I36" s="217"/>
      <c r="J36" s="217"/>
      <c r="K36" s="217"/>
      <c r="L36" s="217"/>
      <c r="M36" s="217"/>
      <c r="N36" s="217"/>
      <c r="O36" s="217"/>
    </row>
    <row r="37" spans="1:20" ht="52.5" customHeight="1" x14ac:dyDescent="0.2">
      <c r="A37" s="150" t="str">
        <f>"1.2."&amp;CHAR(96+ROW(A1))</f>
        <v>1.2.a</v>
      </c>
      <c r="B37" s="278" t="s">
        <v>1203</v>
      </c>
      <c r="C37" s="279"/>
      <c r="D37" s="33"/>
      <c r="E37" s="33"/>
      <c r="F37" s="33"/>
      <c r="G37" s="33"/>
      <c r="H37" s="33"/>
      <c r="I37" s="33"/>
      <c r="J37" s="275"/>
      <c r="K37" s="275"/>
      <c r="L37" s="151">
        <v>0.04</v>
      </c>
      <c r="M37" s="33">
        <f t="shared" si="0"/>
        <v>0</v>
      </c>
      <c r="N37" s="33">
        <v>10</v>
      </c>
      <c r="O37" s="33">
        <f t="shared" si="1"/>
        <v>0</v>
      </c>
    </row>
    <row r="38" spans="1:20" ht="41.25" customHeight="1" x14ac:dyDescent="0.2">
      <c r="A38" s="150" t="str">
        <f t="shared" ref="A38:A44" si="4">"1.2."&amp;CHAR(96+ROW(A2))</f>
        <v>1.2.b</v>
      </c>
      <c r="B38" s="278" t="s">
        <v>1067</v>
      </c>
      <c r="C38" s="279"/>
      <c r="D38" s="33"/>
      <c r="E38" s="33"/>
      <c r="F38" s="152"/>
      <c r="G38" s="153"/>
      <c r="H38" s="153"/>
      <c r="I38" s="153"/>
      <c r="J38" s="275"/>
      <c r="K38" s="275"/>
      <c r="L38" s="151">
        <v>0.02</v>
      </c>
      <c r="M38" s="33">
        <f t="shared" si="0"/>
        <v>0</v>
      </c>
      <c r="N38" s="33">
        <v>10</v>
      </c>
      <c r="O38" s="33">
        <f t="shared" si="1"/>
        <v>0</v>
      </c>
    </row>
    <row r="39" spans="1:20" ht="40.5" customHeight="1" x14ac:dyDescent="0.2">
      <c r="A39" s="150" t="str">
        <f t="shared" si="4"/>
        <v>1.2.c</v>
      </c>
      <c r="B39" s="278" t="s">
        <v>1068</v>
      </c>
      <c r="C39" s="279"/>
      <c r="D39" s="33"/>
      <c r="E39" s="33"/>
      <c r="F39" s="152"/>
      <c r="G39" s="153"/>
      <c r="H39" s="153"/>
      <c r="I39" s="153"/>
      <c r="J39" s="275"/>
      <c r="K39" s="275"/>
      <c r="L39" s="151">
        <v>0.02</v>
      </c>
      <c r="M39" s="33">
        <f t="shared" si="0"/>
        <v>0</v>
      </c>
      <c r="N39" s="33">
        <v>10</v>
      </c>
      <c r="O39" s="33">
        <f t="shared" si="1"/>
        <v>0</v>
      </c>
      <c r="P39" s="154"/>
      <c r="Q39" s="154"/>
      <c r="R39" s="154"/>
      <c r="S39" s="154"/>
      <c r="T39" s="154"/>
    </row>
    <row r="40" spans="1:20" ht="30" customHeight="1" x14ac:dyDescent="0.2">
      <c r="A40" s="150" t="str">
        <f t="shared" si="4"/>
        <v>1.2.d</v>
      </c>
      <c r="B40" s="278" t="s">
        <v>1204</v>
      </c>
      <c r="C40" s="279"/>
      <c r="D40" s="155"/>
      <c r="E40" s="155"/>
      <c r="F40" s="156"/>
      <c r="G40" s="157"/>
      <c r="H40" s="157"/>
      <c r="I40" s="157"/>
      <c r="J40" s="275"/>
      <c r="K40" s="275"/>
      <c r="L40" s="158">
        <v>0.01</v>
      </c>
      <c r="M40" s="155">
        <f t="shared" si="0"/>
        <v>0</v>
      </c>
      <c r="N40" s="155"/>
      <c r="O40" s="155"/>
      <c r="P40" s="4"/>
      <c r="Q40" s="4"/>
      <c r="R40" s="4"/>
      <c r="S40" s="4"/>
      <c r="T40" s="4"/>
    </row>
    <row r="41" spans="1:20" ht="41.25" customHeight="1" x14ac:dyDescent="0.2">
      <c r="A41" s="150" t="str">
        <f t="shared" si="4"/>
        <v>1.2.e</v>
      </c>
      <c r="B41" s="278" t="s">
        <v>1205</v>
      </c>
      <c r="C41" s="279"/>
      <c r="D41" s="33"/>
      <c r="E41" s="33"/>
      <c r="F41" s="152"/>
      <c r="G41" s="153"/>
      <c r="H41" s="153"/>
      <c r="I41" s="153"/>
      <c r="J41" s="275"/>
      <c r="K41" s="275"/>
      <c r="L41" s="151">
        <v>0.02</v>
      </c>
      <c r="M41" s="33">
        <f t="shared" ref="M41" si="5">IF(D41="X", L41*10, IF(E41="X", L41*8, IF(F41="X", L41*6, IF(G41="X", L41*4, IF(H41="X", L41*2, IF(I41="X", L41*0, 0))))))</f>
        <v>0</v>
      </c>
      <c r="N41" s="33">
        <v>10</v>
      </c>
      <c r="O41" s="33">
        <f t="shared" ref="O41" si="6">M41*N41</f>
        <v>0</v>
      </c>
      <c r="P41" s="159"/>
      <c r="Q41" s="159"/>
      <c r="R41" s="159"/>
      <c r="S41" s="159"/>
      <c r="T41" s="159"/>
    </row>
    <row r="42" spans="1:20" ht="41.25" customHeight="1" x14ac:dyDescent="0.2">
      <c r="A42" s="150" t="str">
        <f>"1.2."&amp;CHAR(96+ROW(A6))</f>
        <v>1.2.f</v>
      </c>
      <c r="B42" s="280" t="s">
        <v>1200</v>
      </c>
      <c r="C42" s="281"/>
      <c r="D42" s="33"/>
      <c r="E42" s="33"/>
      <c r="F42" s="152"/>
      <c r="G42" s="153"/>
      <c r="H42" s="153"/>
      <c r="I42" s="153"/>
      <c r="J42" s="275"/>
      <c r="K42" s="275"/>
      <c r="L42" s="151">
        <v>0.02</v>
      </c>
      <c r="M42" s="33">
        <f t="shared" si="0"/>
        <v>0</v>
      </c>
      <c r="N42" s="33">
        <v>10</v>
      </c>
      <c r="O42" s="33">
        <f t="shared" si="1"/>
        <v>0</v>
      </c>
    </row>
    <row r="43" spans="1:20" ht="54" customHeight="1" x14ac:dyDescent="0.2">
      <c r="A43" s="150" t="str">
        <f t="shared" si="4"/>
        <v>1.2.g</v>
      </c>
      <c r="B43" s="278" t="s">
        <v>1069</v>
      </c>
      <c r="C43" s="279"/>
      <c r="D43" s="33"/>
      <c r="E43" s="33"/>
      <c r="F43" s="152"/>
      <c r="G43" s="153"/>
      <c r="H43" s="153"/>
      <c r="I43" s="153"/>
      <c r="J43" s="275"/>
      <c r="K43" s="275"/>
      <c r="L43" s="151">
        <v>0.03</v>
      </c>
      <c r="M43" s="33">
        <f t="shared" ref="M43:M52" si="7">IF(D43="X", L43*10, IF(E43="X", L43*8, IF(F43="X", L43*6, IF(G43="X", L43*4, IF(H43="X", L43*2, IF(I43="X", L43*0, 0))))))</f>
        <v>0</v>
      </c>
      <c r="N43" s="33">
        <v>10</v>
      </c>
      <c r="O43" s="33">
        <f t="shared" ref="O43:O52" si="8">M43*N43</f>
        <v>0</v>
      </c>
    </row>
    <row r="44" spans="1:20" ht="53.25" customHeight="1" x14ac:dyDescent="0.2">
      <c r="A44" s="150" t="str">
        <f t="shared" si="4"/>
        <v>1.2.h</v>
      </c>
      <c r="B44" s="278" t="s">
        <v>1070</v>
      </c>
      <c r="C44" s="279"/>
      <c r="D44" s="33"/>
      <c r="E44" s="33"/>
      <c r="F44" s="152"/>
      <c r="G44" s="153"/>
      <c r="H44" s="153"/>
      <c r="I44" s="153"/>
      <c r="J44" s="275"/>
      <c r="K44" s="275"/>
      <c r="L44" s="151">
        <v>0.04</v>
      </c>
      <c r="M44" s="33">
        <f t="shared" si="7"/>
        <v>0</v>
      </c>
      <c r="N44" s="33">
        <v>10</v>
      </c>
      <c r="O44" s="33">
        <f t="shared" si="8"/>
        <v>0</v>
      </c>
    </row>
    <row r="45" spans="1:20" ht="15" x14ac:dyDescent="0.2">
      <c r="A45" s="149" t="s">
        <v>315</v>
      </c>
      <c r="B45" s="217" t="s">
        <v>1071</v>
      </c>
      <c r="C45" s="217"/>
      <c r="D45" s="217"/>
      <c r="E45" s="217"/>
      <c r="F45" s="217"/>
      <c r="G45" s="217"/>
      <c r="H45" s="217"/>
      <c r="I45" s="217"/>
      <c r="J45" s="217"/>
      <c r="K45" s="217"/>
      <c r="L45" s="217"/>
      <c r="M45" s="217"/>
      <c r="N45" s="217"/>
      <c r="O45" s="217"/>
    </row>
    <row r="46" spans="1:20" ht="40.5" customHeight="1" x14ac:dyDescent="0.2">
      <c r="A46" s="150" t="str">
        <f>"1.3."&amp;CHAR(87+ROW(A10))</f>
        <v>1.3.a</v>
      </c>
      <c r="B46" s="278" t="s">
        <v>1072</v>
      </c>
      <c r="C46" s="279"/>
      <c r="D46" s="33"/>
      <c r="E46" s="33"/>
      <c r="F46" s="152"/>
      <c r="G46" s="153"/>
      <c r="H46" s="153"/>
      <c r="I46" s="153"/>
      <c r="J46" s="275"/>
      <c r="K46" s="275"/>
      <c r="L46" s="151">
        <v>0.04</v>
      </c>
      <c r="M46" s="33">
        <f t="shared" si="7"/>
        <v>0</v>
      </c>
      <c r="N46" s="33">
        <v>10</v>
      </c>
      <c r="O46" s="33">
        <f t="shared" si="8"/>
        <v>0</v>
      </c>
    </row>
    <row r="47" spans="1:20" ht="40.5" customHeight="1" x14ac:dyDescent="0.2">
      <c r="A47" s="150" t="str">
        <f t="shared" ref="A47:A52" si="9">"1.3."&amp;CHAR(87+ROW(A11))</f>
        <v>1.3.b</v>
      </c>
      <c r="B47" s="278" t="s">
        <v>1073</v>
      </c>
      <c r="C47" s="279"/>
      <c r="D47" s="33"/>
      <c r="E47" s="33"/>
      <c r="F47" s="152"/>
      <c r="G47" s="153"/>
      <c r="H47" s="153"/>
      <c r="I47" s="153"/>
      <c r="J47" s="275"/>
      <c r="K47" s="275"/>
      <c r="L47" s="151">
        <v>0.02</v>
      </c>
      <c r="M47" s="33">
        <f t="shared" si="7"/>
        <v>0</v>
      </c>
      <c r="N47" s="33">
        <v>10</v>
      </c>
      <c r="O47" s="33">
        <f t="shared" si="8"/>
        <v>0</v>
      </c>
    </row>
    <row r="48" spans="1:20" ht="53.25" customHeight="1" x14ac:dyDescent="0.2">
      <c r="A48" s="150" t="str">
        <f t="shared" si="9"/>
        <v>1.3.c</v>
      </c>
      <c r="B48" s="278" t="s">
        <v>1074</v>
      </c>
      <c r="C48" s="279"/>
      <c r="D48" s="33"/>
      <c r="E48" s="33"/>
      <c r="F48" s="152"/>
      <c r="G48" s="153"/>
      <c r="H48" s="153"/>
      <c r="I48" s="153"/>
      <c r="J48" s="275"/>
      <c r="K48" s="275"/>
      <c r="L48" s="151">
        <v>0.04</v>
      </c>
      <c r="M48" s="33">
        <f t="shared" si="7"/>
        <v>0</v>
      </c>
      <c r="N48" s="33">
        <v>10</v>
      </c>
      <c r="O48" s="33">
        <f t="shared" si="8"/>
        <v>0</v>
      </c>
    </row>
    <row r="49" spans="1:15" ht="41.25" customHeight="1" x14ac:dyDescent="0.2">
      <c r="A49" s="150" t="str">
        <f t="shared" si="9"/>
        <v>1.3.d</v>
      </c>
      <c r="B49" s="276" t="s">
        <v>1075</v>
      </c>
      <c r="C49" s="282"/>
      <c r="D49" s="33"/>
      <c r="E49" s="33"/>
      <c r="F49" s="152"/>
      <c r="G49" s="153"/>
      <c r="H49" s="153"/>
      <c r="I49" s="153"/>
      <c r="J49" s="275"/>
      <c r="K49" s="275"/>
      <c r="L49" s="151">
        <v>0.02</v>
      </c>
      <c r="M49" s="33">
        <f t="shared" si="7"/>
        <v>0</v>
      </c>
      <c r="N49" s="33">
        <v>10</v>
      </c>
      <c r="O49" s="33">
        <f t="shared" si="8"/>
        <v>0</v>
      </c>
    </row>
    <row r="50" spans="1:15" ht="42" customHeight="1" x14ac:dyDescent="0.2">
      <c r="A50" s="150" t="str">
        <f t="shared" si="9"/>
        <v>1.3.e</v>
      </c>
      <c r="B50" s="276" t="s">
        <v>1077</v>
      </c>
      <c r="C50" s="282"/>
      <c r="D50" s="33"/>
      <c r="E50" s="33"/>
      <c r="F50" s="33"/>
      <c r="G50" s="33"/>
      <c r="H50" s="33"/>
      <c r="I50" s="33"/>
      <c r="J50" s="275"/>
      <c r="K50" s="275"/>
      <c r="L50" s="151">
        <v>0.01</v>
      </c>
      <c r="M50" s="33">
        <f t="shared" si="7"/>
        <v>0</v>
      </c>
      <c r="N50" s="33">
        <v>10</v>
      </c>
      <c r="O50" s="33">
        <f t="shared" si="8"/>
        <v>0</v>
      </c>
    </row>
    <row r="51" spans="1:15" ht="42" customHeight="1" x14ac:dyDescent="0.2">
      <c r="A51" s="150" t="str">
        <f t="shared" si="9"/>
        <v>1.3.f</v>
      </c>
      <c r="B51" s="278" t="s">
        <v>1078</v>
      </c>
      <c r="C51" s="279"/>
      <c r="D51" s="33"/>
      <c r="E51" s="33"/>
      <c r="F51" s="33"/>
      <c r="G51" s="33"/>
      <c r="H51" s="33"/>
      <c r="I51" s="33"/>
      <c r="J51" s="275"/>
      <c r="K51" s="275"/>
      <c r="L51" s="151">
        <v>0.01</v>
      </c>
      <c r="M51" s="33">
        <f t="shared" si="7"/>
        <v>0</v>
      </c>
      <c r="N51" s="33">
        <v>10</v>
      </c>
      <c r="O51" s="33">
        <f t="shared" si="8"/>
        <v>0</v>
      </c>
    </row>
    <row r="52" spans="1:15" ht="39.75" customHeight="1" x14ac:dyDescent="0.2">
      <c r="A52" s="150" t="str">
        <f t="shared" si="9"/>
        <v>1.3.g</v>
      </c>
      <c r="B52" s="278" t="s">
        <v>1076</v>
      </c>
      <c r="C52" s="279"/>
      <c r="D52" s="33"/>
      <c r="E52" s="33"/>
      <c r="F52" s="33"/>
      <c r="G52" s="33"/>
      <c r="H52" s="33"/>
      <c r="I52" s="33"/>
      <c r="J52" s="275"/>
      <c r="K52" s="275"/>
      <c r="L52" s="151">
        <v>0.01</v>
      </c>
      <c r="M52" s="33">
        <f t="shared" si="7"/>
        <v>0</v>
      </c>
      <c r="N52" s="33">
        <v>10</v>
      </c>
      <c r="O52" s="33">
        <f t="shared" si="8"/>
        <v>0</v>
      </c>
    </row>
    <row r="53" spans="1:15" ht="15" x14ac:dyDescent="0.2">
      <c r="A53" s="149" t="s">
        <v>316</v>
      </c>
      <c r="B53" s="217" t="s">
        <v>1079</v>
      </c>
      <c r="C53" s="217"/>
      <c r="D53" s="217"/>
      <c r="E53" s="217"/>
      <c r="F53" s="217"/>
      <c r="G53" s="217"/>
      <c r="H53" s="217"/>
      <c r="I53" s="217"/>
      <c r="J53" s="217"/>
      <c r="K53" s="217"/>
      <c r="L53" s="217"/>
      <c r="M53" s="217"/>
      <c r="N53" s="217"/>
      <c r="O53" s="217"/>
    </row>
    <row r="54" spans="1:15" ht="28.5" customHeight="1" x14ac:dyDescent="0.2">
      <c r="A54" s="150" t="str">
        <f>"1.4."&amp;CHAR(77+ROW(A20))</f>
        <v>1.4.a</v>
      </c>
      <c r="B54" s="278" t="s">
        <v>1081</v>
      </c>
      <c r="C54" s="279"/>
      <c r="D54" s="33"/>
      <c r="E54" s="33"/>
      <c r="F54" s="33"/>
      <c r="G54" s="33"/>
      <c r="H54" s="33"/>
      <c r="I54" s="33"/>
      <c r="J54" s="275"/>
      <c r="K54" s="275"/>
      <c r="L54" s="158">
        <v>0.04</v>
      </c>
      <c r="M54" s="33">
        <f t="shared" ref="M54:M58" si="10">IF(D54="X", L54*10, IF(E54="X", L54*8, IF(F54="X", L54*6, IF(G54="X", L54*4, IF(H54="X", L54*2, IF(I54="X", L54*0, 0))))))</f>
        <v>0</v>
      </c>
      <c r="N54" s="33">
        <v>10</v>
      </c>
      <c r="O54" s="33">
        <f t="shared" ref="O54:O58" si="11">M54*N54</f>
        <v>0</v>
      </c>
    </row>
    <row r="55" spans="1:15" ht="42" customHeight="1" x14ac:dyDescent="0.2">
      <c r="A55" s="150" t="str">
        <f>"1.4."&amp;CHAR(77+ROW(A21))</f>
        <v>1.4.b</v>
      </c>
      <c r="B55" s="278" t="s">
        <v>1082</v>
      </c>
      <c r="C55" s="279"/>
      <c r="D55" s="33"/>
      <c r="E55" s="33"/>
      <c r="F55" s="33"/>
      <c r="G55" s="33"/>
      <c r="H55" s="33"/>
      <c r="I55" s="33"/>
      <c r="J55" s="275"/>
      <c r="K55" s="275"/>
      <c r="L55" s="158">
        <v>0.02</v>
      </c>
      <c r="M55" s="33">
        <f t="shared" si="10"/>
        <v>0</v>
      </c>
      <c r="N55" s="33">
        <v>10</v>
      </c>
      <c r="O55" s="33">
        <f t="shared" si="11"/>
        <v>0</v>
      </c>
    </row>
    <row r="56" spans="1:15" ht="41.25" customHeight="1" x14ac:dyDescent="0.2">
      <c r="A56" s="150" t="str">
        <f>"1.4."&amp;CHAR(77+ROW(A22))</f>
        <v>1.4.c</v>
      </c>
      <c r="B56" s="278" t="s">
        <v>1083</v>
      </c>
      <c r="C56" s="279"/>
      <c r="D56" s="33"/>
      <c r="E56" s="33"/>
      <c r="F56" s="33"/>
      <c r="G56" s="33"/>
      <c r="H56" s="33"/>
      <c r="I56" s="33"/>
      <c r="J56" s="275"/>
      <c r="K56" s="275"/>
      <c r="L56" s="158">
        <v>0.02</v>
      </c>
      <c r="M56" s="33">
        <f t="shared" si="10"/>
        <v>0</v>
      </c>
      <c r="N56" s="33">
        <v>10</v>
      </c>
      <c r="O56" s="33">
        <f t="shared" si="11"/>
        <v>0</v>
      </c>
    </row>
    <row r="57" spans="1:15" ht="40.5" customHeight="1" x14ac:dyDescent="0.2">
      <c r="A57" s="150" t="str">
        <f>"1.4."&amp;CHAR(77+ROW(A23))</f>
        <v>1.4.d</v>
      </c>
      <c r="B57" s="278" t="s">
        <v>1084</v>
      </c>
      <c r="C57" s="279"/>
      <c r="D57" s="33"/>
      <c r="E57" s="33"/>
      <c r="F57" s="33"/>
      <c r="G57" s="33"/>
      <c r="H57" s="33"/>
      <c r="I57" s="33"/>
      <c r="J57" s="275"/>
      <c r="K57" s="275"/>
      <c r="L57" s="158">
        <v>0.04</v>
      </c>
      <c r="M57" s="33">
        <f t="shared" si="10"/>
        <v>0</v>
      </c>
      <c r="N57" s="33">
        <v>10</v>
      </c>
      <c r="O57" s="33">
        <f t="shared" si="11"/>
        <v>0</v>
      </c>
    </row>
    <row r="58" spans="1:15" ht="54" customHeight="1" x14ac:dyDescent="0.2">
      <c r="A58" s="150" t="str">
        <f>"1.4."&amp;CHAR(77+ROW(A24))</f>
        <v>1.4.e</v>
      </c>
      <c r="B58" s="278" t="s">
        <v>1085</v>
      </c>
      <c r="C58" s="279"/>
      <c r="D58" s="33"/>
      <c r="E58" s="33"/>
      <c r="F58" s="33"/>
      <c r="G58" s="33"/>
      <c r="H58" s="33"/>
      <c r="I58" s="33"/>
      <c r="J58" s="275"/>
      <c r="K58" s="275"/>
      <c r="L58" s="151">
        <v>0.04</v>
      </c>
      <c r="M58" s="33">
        <f t="shared" si="10"/>
        <v>0</v>
      </c>
      <c r="N58" s="33">
        <v>10</v>
      </c>
      <c r="O58" s="33">
        <f t="shared" si="11"/>
        <v>0</v>
      </c>
    </row>
    <row r="59" spans="1:15" ht="15" x14ac:dyDescent="0.2">
      <c r="A59" s="149" t="s">
        <v>317</v>
      </c>
      <c r="B59" s="217" t="s">
        <v>1231</v>
      </c>
      <c r="C59" s="217"/>
      <c r="D59" s="217"/>
      <c r="E59" s="217"/>
      <c r="F59" s="217"/>
      <c r="G59" s="217"/>
      <c r="H59" s="217"/>
      <c r="I59" s="217"/>
      <c r="J59" s="217"/>
      <c r="K59" s="217"/>
      <c r="L59" s="217"/>
      <c r="M59" s="217"/>
      <c r="N59" s="217"/>
      <c r="O59" s="217"/>
    </row>
    <row r="60" spans="1:15" ht="39.75" customHeight="1" x14ac:dyDescent="0.2">
      <c r="A60" s="150" t="str">
        <f>"1.5."&amp;CHAR(71+ROW(A26))</f>
        <v>1.5.a</v>
      </c>
      <c r="B60" s="278" t="s">
        <v>1086</v>
      </c>
      <c r="C60" s="279"/>
      <c r="D60" s="33"/>
      <c r="E60" s="33"/>
      <c r="F60" s="33"/>
      <c r="G60" s="33"/>
      <c r="H60" s="33"/>
      <c r="I60" s="33"/>
      <c r="J60" s="275"/>
      <c r="K60" s="275"/>
      <c r="L60" s="151">
        <v>0.02</v>
      </c>
      <c r="M60" s="33">
        <f t="shared" ref="M60:M66" si="12">IF(D60="X", L60*10, IF(E60="X", L60*8, IF(F60="X", L60*6, IF(G60="X", L60*4, IF(H60="X", L60*2, IF(I60="X", L60*0, 0))))))</f>
        <v>0</v>
      </c>
      <c r="N60" s="33">
        <v>10</v>
      </c>
      <c r="O60" s="33">
        <f t="shared" ref="O60:O66" si="13">M60*N60</f>
        <v>0</v>
      </c>
    </row>
    <row r="61" spans="1:15" ht="54.75" customHeight="1" x14ac:dyDescent="0.2">
      <c r="A61" s="150" t="str">
        <f>"1.5."&amp;CHAR(71+ROW(A27))</f>
        <v>1.5.b</v>
      </c>
      <c r="B61" s="278" t="s">
        <v>1087</v>
      </c>
      <c r="C61" s="279"/>
      <c r="D61" s="33"/>
      <c r="E61" s="33"/>
      <c r="F61" s="33"/>
      <c r="G61" s="33"/>
      <c r="H61" s="33"/>
      <c r="I61" s="33"/>
      <c r="J61" s="275"/>
      <c r="K61" s="275"/>
      <c r="L61" s="158">
        <v>0.02</v>
      </c>
      <c r="M61" s="33">
        <f t="shared" si="12"/>
        <v>0</v>
      </c>
      <c r="N61" s="33">
        <v>10</v>
      </c>
      <c r="O61" s="33">
        <f t="shared" si="13"/>
        <v>0</v>
      </c>
    </row>
    <row r="62" spans="1:15" ht="39.75" customHeight="1" x14ac:dyDescent="0.2">
      <c r="A62" s="150" t="str">
        <f>"1.5."&amp;CHAR(71+ROW(A28))</f>
        <v>1.5.c</v>
      </c>
      <c r="B62" s="278" t="s">
        <v>1198</v>
      </c>
      <c r="C62" s="279"/>
      <c r="D62" s="33"/>
      <c r="E62" s="33"/>
      <c r="F62" s="33"/>
      <c r="G62" s="33"/>
      <c r="H62" s="33"/>
      <c r="I62" s="33"/>
      <c r="J62" s="275"/>
      <c r="K62" s="275"/>
      <c r="L62" s="158">
        <v>0.02</v>
      </c>
      <c r="M62" s="33">
        <f t="shared" si="12"/>
        <v>0</v>
      </c>
      <c r="N62" s="33">
        <v>10</v>
      </c>
      <c r="O62" s="33">
        <f t="shared" si="13"/>
        <v>0</v>
      </c>
    </row>
    <row r="63" spans="1:15" ht="40.5" customHeight="1" x14ac:dyDescent="0.2">
      <c r="A63" s="150" t="str">
        <f>"1.5."&amp;CHAR(71+ROW(A29))</f>
        <v>1.5.d</v>
      </c>
      <c r="B63" s="278" t="s">
        <v>1088</v>
      </c>
      <c r="C63" s="279"/>
      <c r="D63" s="33"/>
      <c r="E63" s="33"/>
      <c r="F63" s="33"/>
      <c r="G63" s="33"/>
      <c r="H63" s="33"/>
      <c r="I63" s="33"/>
      <c r="J63" s="275"/>
      <c r="K63" s="275"/>
      <c r="L63" s="151">
        <v>0.01</v>
      </c>
      <c r="M63" s="33">
        <f t="shared" si="12"/>
        <v>0</v>
      </c>
      <c r="N63" s="33">
        <v>10</v>
      </c>
      <c r="O63" s="33">
        <f t="shared" si="13"/>
        <v>0</v>
      </c>
    </row>
    <row r="64" spans="1:15" ht="40.5" customHeight="1" x14ac:dyDescent="0.2">
      <c r="A64" s="150" t="str">
        <f>"1.5."&amp;CHAR(71+ROW(A30))</f>
        <v>1.5.e</v>
      </c>
      <c r="B64" s="278" t="s">
        <v>1089</v>
      </c>
      <c r="C64" s="279"/>
      <c r="D64" s="33"/>
      <c r="E64" s="33"/>
      <c r="F64" s="33"/>
      <c r="G64" s="33"/>
      <c r="H64" s="33"/>
      <c r="I64" s="33"/>
      <c r="J64" s="275"/>
      <c r="K64" s="275"/>
      <c r="L64" s="158">
        <v>0.01</v>
      </c>
      <c r="M64" s="33">
        <f t="shared" si="12"/>
        <v>0</v>
      </c>
      <c r="N64" s="33">
        <v>10</v>
      </c>
      <c r="O64" s="33">
        <f t="shared" si="13"/>
        <v>0</v>
      </c>
    </row>
    <row r="65" spans="1:15" ht="55.5" customHeight="1" x14ac:dyDescent="0.2">
      <c r="A65" s="150" t="str">
        <f>"1.5."&amp;CHAR(71+ROW(A31))</f>
        <v>1.5.f</v>
      </c>
      <c r="B65" s="278" t="s">
        <v>1197</v>
      </c>
      <c r="C65" s="279"/>
      <c r="D65" s="33"/>
      <c r="E65" s="33"/>
      <c r="F65" s="33"/>
      <c r="G65" s="33"/>
      <c r="H65" s="33"/>
      <c r="I65" s="33"/>
      <c r="J65" s="275"/>
      <c r="K65" s="275"/>
      <c r="L65" s="151">
        <v>0.02</v>
      </c>
      <c r="M65" s="33">
        <f t="shared" si="12"/>
        <v>0</v>
      </c>
      <c r="N65" s="33">
        <v>10</v>
      </c>
      <c r="O65" s="33">
        <f t="shared" si="13"/>
        <v>0</v>
      </c>
    </row>
    <row r="66" spans="1:15" ht="55.5" customHeight="1" x14ac:dyDescent="0.2">
      <c r="A66" s="150" t="str">
        <f>"1.5."&amp;CHAR(71+ROW(A32))</f>
        <v>1.5.g</v>
      </c>
      <c r="B66" s="278" t="s">
        <v>1202</v>
      </c>
      <c r="C66" s="279"/>
      <c r="D66" s="155"/>
      <c r="E66" s="155"/>
      <c r="F66" s="155"/>
      <c r="G66" s="155"/>
      <c r="H66" s="155"/>
      <c r="I66" s="155"/>
      <c r="J66" s="275"/>
      <c r="K66" s="275"/>
      <c r="L66" s="158">
        <v>0.04</v>
      </c>
      <c r="M66" s="155">
        <f t="shared" si="12"/>
        <v>0</v>
      </c>
      <c r="N66" s="33">
        <v>10</v>
      </c>
      <c r="O66" s="33">
        <f t="shared" si="13"/>
        <v>0</v>
      </c>
    </row>
    <row r="67" spans="1:15" ht="15" x14ac:dyDescent="0.2">
      <c r="A67" s="149" t="s">
        <v>318</v>
      </c>
      <c r="B67" s="217" t="s">
        <v>1093</v>
      </c>
      <c r="C67" s="217"/>
      <c r="D67" s="217"/>
      <c r="E67" s="217"/>
      <c r="F67" s="217"/>
      <c r="G67" s="217"/>
      <c r="H67" s="217"/>
      <c r="I67" s="217"/>
      <c r="J67" s="217"/>
      <c r="K67" s="217"/>
      <c r="L67" s="217"/>
      <c r="M67" s="217"/>
      <c r="N67" s="217"/>
      <c r="O67" s="217"/>
    </row>
    <row r="68" spans="1:15" ht="52.5" customHeight="1" x14ac:dyDescent="0.2">
      <c r="A68" s="150" t="str">
        <f>"1.6."&amp;CHAR(63+ROW(A34))</f>
        <v>1.6.a</v>
      </c>
      <c r="B68" s="280" t="s">
        <v>1090</v>
      </c>
      <c r="C68" s="281"/>
      <c r="D68" s="33"/>
      <c r="E68" s="33"/>
      <c r="F68" s="33"/>
      <c r="G68" s="33"/>
      <c r="H68" s="33"/>
      <c r="I68" s="33"/>
      <c r="J68" s="275"/>
      <c r="K68" s="275"/>
      <c r="L68" s="151">
        <v>0.04</v>
      </c>
      <c r="M68" s="33">
        <f t="shared" si="0"/>
        <v>0</v>
      </c>
      <c r="N68" s="33">
        <v>10</v>
      </c>
      <c r="O68" s="33">
        <f t="shared" si="1"/>
        <v>0</v>
      </c>
    </row>
    <row r="69" spans="1:15" ht="51.75" customHeight="1" x14ac:dyDescent="0.2">
      <c r="A69" s="150" t="str">
        <f>"1.6."&amp;CHAR(63+ROW(A35))</f>
        <v>1.6.b</v>
      </c>
      <c r="B69" s="280" t="s">
        <v>1201</v>
      </c>
      <c r="C69" s="281"/>
      <c r="D69" s="33"/>
      <c r="E69" s="33"/>
      <c r="F69" s="33"/>
      <c r="G69" s="33"/>
      <c r="H69" s="33"/>
      <c r="I69" s="33"/>
      <c r="J69" s="275"/>
      <c r="K69" s="275"/>
      <c r="L69" s="151">
        <v>0.02</v>
      </c>
      <c r="M69" s="33">
        <f t="shared" si="0"/>
        <v>0</v>
      </c>
      <c r="N69" s="33">
        <v>10</v>
      </c>
      <c r="O69" s="33">
        <f t="shared" si="1"/>
        <v>0</v>
      </c>
    </row>
    <row r="70" spans="1:15" ht="39.75" customHeight="1" x14ac:dyDescent="0.2">
      <c r="A70" s="150" t="str">
        <f>"1.6."&amp;CHAR(63+ROW(A36))</f>
        <v>1.6.c</v>
      </c>
      <c r="B70" s="280" t="s">
        <v>1091</v>
      </c>
      <c r="C70" s="281"/>
      <c r="D70" s="33"/>
      <c r="E70" s="33"/>
      <c r="F70" s="33"/>
      <c r="G70" s="33"/>
      <c r="H70" s="33"/>
      <c r="I70" s="33"/>
      <c r="J70" s="275"/>
      <c r="K70" s="275"/>
      <c r="L70" s="151">
        <v>0.02</v>
      </c>
      <c r="M70" s="33">
        <f t="shared" si="0"/>
        <v>0</v>
      </c>
      <c r="N70" s="33">
        <v>10</v>
      </c>
      <c r="O70" s="33">
        <f t="shared" si="1"/>
        <v>0</v>
      </c>
    </row>
    <row r="71" spans="1:15" ht="57.75" customHeight="1" x14ac:dyDescent="0.2">
      <c r="A71" s="150" t="str">
        <f>"1.6."&amp;CHAR(63+ROW(A37))</f>
        <v>1.6.d</v>
      </c>
      <c r="B71" s="283" t="s">
        <v>1092</v>
      </c>
      <c r="C71" s="284"/>
      <c r="D71" s="33"/>
      <c r="E71" s="33"/>
      <c r="F71" s="33"/>
      <c r="G71" s="33"/>
      <c r="H71" s="33"/>
      <c r="I71" s="33"/>
      <c r="J71" s="275"/>
      <c r="K71" s="275"/>
      <c r="L71" s="151">
        <v>0.02</v>
      </c>
      <c r="M71" s="33">
        <f t="shared" si="0"/>
        <v>0</v>
      </c>
      <c r="N71" s="33">
        <v>10</v>
      </c>
      <c r="O71" s="33">
        <f t="shared" si="1"/>
        <v>0</v>
      </c>
    </row>
    <row r="72" spans="1:15" ht="15" x14ac:dyDescent="0.2">
      <c r="A72" s="149" t="s">
        <v>319</v>
      </c>
      <c r="B72" s="217" t="s">
        <v>1080</v>
      </c>
      <c r="C72" s="217"/>
      <c r="D72" s="217"/>
      <c r="E72" s="217"/>
      <c r="F72" s="217"/>
      <c r="G72" s="217"/>
      <c r="H72" s="217"/>
      <c r="I72" s="217"/>
      <c r="J72" s="217"/>
      <c r="K72" s="217"/>
      <c r="L72" s="217"/>
      <c r="M72" s="217"/>
      <c r="N72" s="217"/>
      <c r="O72" s="217"/>
    </row>
    <row r="73" spans="1:15" ht="30.75" customHeight="1" x14ac:dyDescent="0.2">
      <c r="A73" s="150" t="str">
        <f>"1.7."&amp;CHAR(58+ROW(A39))</f>
        <v>1.7.a</v>
      </c>
      <c r="B73" s="276" t="s">
        <v>1206</v>
      </c>
      <c r="C73" s="282"/>
      <c r="D73" s="33"/>
      <c r="E73" s="33"/>
      <c r="F73" s="33"/>
      <c r="G73" s="33"/>
      <c r="H73" s="33"/>
      <c r="I73" s="33"/>
      <c r="J73" s="275"/>
      <c r="K73" s="275"/>
      <c r="L73" s="151">
        <v>0.02</v>
      </c>
      <c r="M73" s="33">
        <f t="shared" si="0"/>
        <v>0</v>
      </c>
      <c r="N73" s="33">
        <v>10</v>
      </c>
      <c r="O73" s="33">
        <f t="shared" si="1"/>
        <v>0</v>
      </c>
    </row>
    <row r="74" spans="1:15" ht="42" customHeight="1" x14ac:dyDescent="0.2">
      <c r="A74" s="150" t="str">
        <f>"1.7."&amp;CHAR(58+ROW(A40))</f>
        <v>1.7.b</v>
      </c>
      <c r="B74" s="276" t="s">
        <v>1223</v>
      </c>
      <c r="C74" s="282"/>
      <c r="D74" s="33"/>
      <c r="E74" s="33"/>
      <c r="F74" s="33"/>
      <c r="G74" s="33"/>
      <c r="H74" s="33"/>
      <c r="I74" s="33"/>
      <c r="J74" s="275"/>
      <c r="K74" s="275"/>
      <c r="L74" s="151">
        <v>0.02</v>
      </c>
      <c r="M74" s="33">
        <f t="shared" si="0"/>
        <v>0</v>
      </c>
      <c r="N74" s="33">
        <v>10</v>
      </c>
      <c r="O74" s="33">
        <f t="shared" si="1"/>
        <v>0</v>
      </c>
    </row>
    <row r="75" spans="1:15" ht="55.5" customHeight="1" x14ac:dyDescent="0.2">
      <c r="A75" s="150" t="str">
        <f>"1.7."&amp;CHAR(58+ROW(A41))</f>
        <v>1.7.c</v>
      </c>
      <c r="B75" s="276" t="s">
        <v>1230</v>
      </c>
      <c r="C75" s="282"/>
      <c r="D75" s="33"/>
      <c r="E75" s="33"/>
      <c r="F75" s="33"/>
      <c r="G75" s="33"/>
      <c r="H75" s="33"/>
      <c r="I75" s="33"/>
      <c r="J75" s="275"/>
      <c r="K75" s="275"/>
      <c r="L75" s="151">
        <v>0.04</v>
      </c>
      <c r="M75" s="33">
        <f t="shared" si="0"/>
        <v>0</v>
      </c>
      <c r="N75" s="33">
        <v>10</v>
      </c>
      <c r="O75" s="33">
        <f t="shared" si="1"/>
        <v>0</v>
      </c>
    </row>
    <row r="76" spans="1:15" ht="21.75" customHeight="1" x14ac:dyDescent="0.2">
      <c r="A76" s="287" t="s">
        <v>1042</v>
      </c>
      <c r="B76" s="287"/>
      <c r="C76" s="287"/>
      <c r="D76" s="287"/>
      <c r="E76" s="287"/>
      <c r="F76" s="287"/>
      <c r="G76" s="287"/>
      <c r="H76" s="287"/>
      <c r="I76" s="287"/>
      <c r="J76" s="287"/>
      <c r="K76" s="287"/>
      <c r="L76" s="287"/>
      <c r="M76" s="287"/>
      <c r="N76" s="287"/>
      <c r="O76" s="33">
        <f>SUM(O27:O75)</f>
        <v>0</v>
      </c>
    </row>
    <row r="77" spans="1:15" ht="21.75" customHeight="1" x14ac:dyDescent="0.2">
      <c r="A77" s="289"/>
      <c r="B77" s="290"/>
      <c r="C77" s="290"/>
      <c r="D77" s="290"/>
      <c r="E77" s="290"/>
      <c r="F77" s="290"/>
      <c r="G77" s="290"/>
      <c r="H77" s="290"/>
      <c r="I77" s="290"/>
      <c r="J77" s="290"/>
      <c r="K77" s="290"/>
      <c r="L77" s="290"/>
      <c r="M77" s="290"/>
      <c r="N77" s="290"/>
      <c r="O77" s="291"/>
    </row>
    <row r="78" spans="1:15" ht="15" customHeight="1" x14ac:dyDescent="0.2">
      <c r="A78" s="160" t="s">
        <v>644</v>
      </c>
      <c r="B78" s="220" t="s">
        <v>1226</v>
      </c>
      <c r="C78" s="220"/>
      <c r="D78" s="220"/>
      <c r="E78" s="220"/>
      <c r="F78" s="220"/>
      <c r="G78" s="220"/>
      <c r="H78" s="220"/>
      <c r="I78" s="220"/>
      <c r="J78" s="220"/>
      <c r="K78" s="220"/>
      <c r="L78" s="220"/>
      <c r="M78" s="220"/>
      <c r="N78" s="220"/>
      <c r="O78" s="220"/>
    </row>
    <row r="79" spans="1:15" ht="15" x14ac:dyDescent="0.2">
      <c r="A79" s="149" t="s">
        <v>321</v>
      </c>
      <c r="B79" s="217" t="s">
        <v>1207</v>
      </c>
      <c r="C79" s="217"/>
      <c r="D79" s="217"/>
      <c r="E79" s="217"/>
      <c r="F79" s="217"/>
      <c r="G79" s="217"/>
      <c r="H79" s="217"/>
      <c r="I79" s="217"/>
      <c r="J79" s="217"/>
      <c r="K79" s="217"/>
      <c r="L79" s="217"/>
      <c r="M79" s="217"/>
      <c r="N79" s="217"/>
      <c r="O79" s="217"/>
    </row>
    <row r="80" spans="1:15" ht="44.25" customHeight="1" x14ac:dyDescent="0.2">
      <c r="A80" s="150" t="str">
        <f>"2.1."&amp;CHAR(51+ROW(A46))</f>
        <v>2.1.a</v>
      </c>
      <c r="B80" s="276" t="s">
        <v>1214</v>
      </c>
      <c r="C80" s="277"/>
      <c r="D80" s="33"/>
      <c r="E80" s="33"/>
      <c r="F80" s="33"/>
      <c r="G80" s="33"/>
      <c r="H80" s="33"/>
      <c r="I80" s="33"/>
      <c r="J80" s="275"/>
      <c r="K80" s="275"/>
      <c r="L80" s="151">
        <v>0.06</v>
      </c>
      <c r="M80" s="33">
        <f>IF(D80="X", L80*10, IF(E80="X", L80*8, IF(F80="X", L80*6, IF(G80="X", L80*4, IF(H80="X", L80*2, IF(I80="X", L80*0, 0))))))</f>
        <v>0</v>
      </c>
      <c r="N80" s="33">
        <v>10</v>
      </c>
      <c r="O80" s="33">
        <f>M80*N80</f>
        <v>0</v>
      </c>
    </row>
    <row r="81" spans="1:15" ht="26.25" customHeight="1" x14ac:dyDescent="0.2">
      <c r="A81" s="150" t="str">
        <f>"2.1."&amp;CHAR(51+ROW(A47))</f>
        <v>2.1.b</v>
      </c>
      <c r="B81" s="278" t="s">
        <v>1222</v>
      </c>
      <c r="C81" s="279"/>
      <c r="D81" s="155"/>
      <c r="E81" s="155"/>
      <c r="F81" s="155"/>
      <c r="G81" s="155"/>
      <c r="H81" s="155"/>
      <c r="I81" s="155"/>
      <c r="J81" s="275"/>
      <c r="K81" s="275"/>
      <c r="L81" s="158">
        <v>0.06</v>
      </c>
      <c r="M81" s="33">
        <f>IF(D81="X", L81*10, IF(E81="X", L81*8, IF(F81="X", L81*6, IF(G81="X", L81*4, IF(H81="X", L81*2, IF(I81="X", L81*0, 0))))))</f>
        <v>0</v>
      </c>
      <c r="N81" s="33">
        <v>10</v>
      </c>
      <c r="O81" s="33">
        <f>M81*N81</f>
        <v>0</v>
      </c>
    </row>
    <row r="82" spans="1:15" ht="38.25" customHeight="1" x14ac:dyDescent="0.2">
      <c r="A82" s="150" t="str">
        <f>"2.1."&amp;CHAR(51+ROW(A48))</f>
        <v>2.1.c</v>
      </c>
      <c r="B82" s="278" t="s">
        <v>1209</v>
      </c>
      <c r="C82" s="279"/>
      <c r="D82" s="155"/>
      <c r="E82" s="155"/>
      <c r="F82" s="155"/>
      <c r="G82" s="155"/>
      <c r="H82" s="155"/>
      <c r="I82" s="155"/>
      <c r="J82" s="275"/>
      <c r="K82" s="275"/>
      <c r="L82" s="158">
        <v>0.04</v>
      </c>
      <c r="M82" s="33">
        <f>IF(D82="X", L82*10, IF(E82="X", L82*8, IF(F82="X", L82*6, IF(G82="X", L82*4, IF(H82="X", L82*2, IF(I82="X", L82*0, 0))))))</f>
        <v>0</v>
      </c>
      <c r="N82" s="33">
        <v>10</v>
      </c>
      <c r="O82" s="33">
        <f>M82*N82</f>
        <v>0</v>
      </c>
    </row>
    <row r="83" spans="1:15" ht="27.75" customHeight="1" x14ac:dyDescent="0.2">
      <c r="A83" s="150" t="str">
        <f>"2.1."&amp;CHAR(51+ROW(A49))</f>
        <v>2.1.d</v>
      </c>
      <c r="B83" s="276" t="s">
        <v>1208</v>
      </c>
      <c r="C83" s="282"/>
      <c r="D83" s="155"/>
      <c r="E83" s="155"/>
      <c r="F83" s="155"/>
      <c r="G83" s="155"/>
      <c r="H83" s="155"/>
      <c r="I83" s="155"/>
      <c r="J83" s="275"/>
      <c r="K83" s="275"/>
      <c r="L83" s="158">
        <v>0.04</v>
      </c>
      <c r="M83" s="33">
        <f>IF(D83="X", L83*10, IF(E83="X", L83*8, IF(F83="X", L83*6, IF(G83="X", L83*4, IF(H83="X", L83*2, IF(I83="X", L83*0, 0))))))</f>
        <v>0</v>
      </c>
      <c r="N83" s="33">
        <v>10</v>
      </c>
      <c r="O83" s="33">
        <f>M83*N83</f>
        <v>0</v>
      </c>
    </row>
    <row r="84" spans="1:15" ht="15" x14ac:dyDescent="0.2">
      <c r="A84" s="149" t="s">
        <v>322</v>
      </c>
      <c r="B84" s="217" t="s">
        <v>1210</v>
      </c>
      <c r="C84" s="217"/>
      <c r="D84" s="217"/>
      <c r="E84" s="217"/>
      <c r="F84" s="217"/>
      <c r="G84" s="217"/>
      <c r="H84" s="217"/>
      <c r="I84" s="217"/>
      <c r="J84" s="217"/>
      <c r="K84" s="217"/>
      <c r="L84" s="217"/>
      <c r="M84" s="217"/>
      <c r="N84" s="217"/>
      <c r="O84" s="217"/>
    </row>
    <row r="85" spans="1:15" ht="37.5" customHeight="1" x14ac:dyDescent="0.2">
      <c r="A85" s="150" t="str">
        <f>"2.2."&amp;CHAR(46+ROW(A51))</f>
        <v>2.2.a</v>
      </c>
      <c r="B85" s="276" t="s">
        <v>1212</v>
      </c>
      <c r="C85" s="277"/>
      <c r="D85" s="155"/>
      <c r="E85" s="155"/>
      <c r="F85" s="155"/>
      <c r="G85" s="155"/>
      <c r="H85" s="155"/>
      <c r="I85" s="155"/>
      <c r="J85" s="275"/>
      <c r="K85" s="275"/>
      <c r="L85" s="158">
        <v>0.06</v>
      </c>
      <c r="M85" s="33">
        <f>IF(D85="X", L85*10, IF(E85="X", L85*8, IF(F85="X", L85*6, IF(G85="X", L85*4, IF(H85="X", L85*2, IF(I85="X", L85*0, 0))))))</f>
        <v>0</v>
      </c>
      <c r="N85" s="33">
        <v>10</v>
      </c>
      <c r="O85" s="33">
        <f>M85*N85</f>
        <v>0</v>
      </c>
    </row>
    <row r="86" spans="1:15" ht="28.5" customHeight="1" x14ac:dyDescent="0.2">
      <c r="A86" s="150" t="str">
        <f>"2.2."&amp;CHAR(46+ROW(A52))</f>
        <v>2.2.b</v>
      </c>
      <c r="B86" s="276" t="s">
        <v>1211</v>
      </c>
      <c r="C86" s="277"/>
      <c r="D86" s="155"/>
      <c r="E86" s="155"/>
      <c r="F86" s="155"/>
      <c r="G86" s="155"/>
      <c r="H86" s="155"/>
      <c r="I86" s="155"/>
      <c r="J86" s="275"/>
      <c r="K86" s="275"/>
      <c r="L86" s="158">
        <v>0.04</v>
      </c>
      <c r="M86" s="33">
        <f>IF(D86="X", L86*10, IF(E86="X", L86*8, IF(F86="X", L86*6, IF(G86="X", L86*4, IF(H86="X", L86*2, IF(I86="X", L86*0, 0))))))</f>
        <v>0</v>
      </c>
      <c r="N86" s="33">
        <v>10</v>
      </c>
      <c r="O86" s="33">
        <f>M86*N86</f>
        <v>0</v>
      </c>
    </row>
    <row r="87" spans="1:15" ht="57" customHeight="1" x14ac:dyDescent="0.2">
      <c r="A87" s="150" t="e">
        <f>"2.2."&amp;CHAR(46+ROW(#REF!))</f>
        <v>#REF!</v>
      </c>
      <c r="B87" s="276" t="s">
        <v>1213</v>
      </c>
      <c r="C87" s="277"/>
      <c r="D87" s="155"/>
      <c r="E87" s="155"/>
      <c r="F87" s="155"/>
      <c r="G87" s="155"/>
      <c r="H87" s="155"/>
      <c r="I87" s="155"/>
      <c r="J87" s="275"/>
      <c r="K87" s="275"/>
      <c r="L87" s="158">
        <v>0.06</v>
      </c>
      <c r="M87" s="33">
        <f>IF(D87="X", L87*10, IF(E87="X", L87*8, IF(F87="X", L87*6, IF(G87="X", L87*4, IF(H87="X", L87*2, IF(I87="X", L87*0, 0))))))</f>
        <v>0</v>
      </c>
      <c r="N87" s="33">
        <v>10</v>
      </c>
      <c r="O87" s="33">
        <f>M87*N87</f>
        <v>0</v>
      </c>
    </row>
    <row r="88" spans="1:15" ht="15" x14ac:dyDescent="0.2">
      <c r="A88" s="149" t="s">
        <v>323</v>
      </c>
      <c r="B88" s="217" t="s">
        <v>1215</v>
      </c>
      <c r="C88" s="217"/>
      <c r="D88" s="217"/>
      <c r="E88" s="217"/>
      <c r="F88" s="217"/>
      <c r="G88" s="217"/>
      <c r="H88" s="217"/>
      <c r="I88" s="217"/>
      <c r="J88" s="217"/>
      <c r="K88" s="217"/>
      <c r="L88" s="217"/>
      <c r="M88" s="217"/>
      <c r="N88" s="217"/>
      <c r="O88" s="217"/>
    </row>
    <row r="89" spans="1:15" ht="53.25" customHeight="1" x14ac:dyDescent="0.2">
      <c r="A89" s="150" t="str">
        <f>"2.3."&amp;CHAR(42+ROW(A54))</f>
        <v>2.3.`</v>
      </c>
      <c r="B89" s="276" t="s">
        <v>1232</v>
      </c>
      <c r="C89" s="277"/>
      <c r="D89" s="155"/>
      <c r="E89" s="155"/>
      <c r="F89" s="155"/>
      <c r="G89" s="155"/>
      <c r="H89" s="155"/>
      <c r="I89" s="155"/>
      <c r="J89" s="275"/>
      <c r="K89" s="275"/>
      <c r="L89" s="158">
        <v>0.06</v>
      </c>
      <c r="M89" s="33">
        <f t="shared" ref="M89:M93" si="14">IF(D89="X", L89*10, IF(E89="X", L89*8, IF(F89="X", L89*6, IF(G89="X", L89*4, IF(H89="X", L89*2, IF(I89="X", L89*0, 0))))))</f>
        <v>0</v>
      </c>
      <c r="N89" s="33">
        <v>10</v>
      </c>
      <c r="O89" s="33">
        <f t="shared" ref="O89:O93" si="15">M89*N89</f>
        <v>0</v>
      </c>
    </row>
    <row r="90" spans="1:15" ht="27" customHeight="1" x14ac:dyDescent="0.2">
      <c r="A90" s="150" t="str">
        <f t="shared" ref="A90:A93" si="16">"2.3."&amp;CHAR(42+ROW(A55))</f>
        <v>2.3.a</v>
      </c>
      <c r="B90" s="278" t="s">
        <v>1081</v>
      </c>
      <c r="C90" s="279"/>
      <c r="D90" s="155"/>
      <c r="E90" s="155"/>
      <c r="F90" s="155"/>
      <c r="G90" s="155"/>
      <c r="H90" s="155"/>
      <c r="I90" s="155"/>
      <c r="J90" s="275"/>
      <c r="K90" s="275"/>
      <c r="L90" s="158">
        <v>0.04</v>
      </c>
      <c r="M90" s="33">
        <f t="shared" si="14"/>
        <v>0</v>
      </c>
      <c r="N90" s="33">
        <v>10</v>
      </c>
      <c r="O90" s="33">
        <f t="shared" si="15"/>
        <v>0</v>
      </c>
    </row>
    <row r="91" spans="1:15" ht="39.75" customHeight="1" x14ac:dyDescent="0.2">
      <c r="A91" s="150" t="str">
        <f t="shared" si="16"/>
        <v>2.3.b</v>
      </c>
      <c r="B91" s="278" t="s">
        <v>1233</v>
      </c>
      <c r="C91" s="279"/>
      <c r="D91" s="155"/>
      <c r="E91" s="155"/>
      <c r="F91" s="155"/>
      <c r="G91" s="155"/>
      <c r="H91" s="155"/>
      <c r="I91" s="155"/>
      <c r="J91" s="275"/>
      <c r="K91" s="275"/>
      <c r="L91" s="158">
        <v>0.06</v>
      </c>
      <c r="M91" s="33">
        <f t="shared" si="14"/>
        <v>0</v>
      </c>
      <c r="N91" s="33">
        <v>10</v>
      </c>
      <c r="O91" s="33">
        <f t="shared" si="15"/>
        <v>0</v>
      </c>
    </row>
    <row r="92" spans="1:15" ht="41.25" customHeight="1" x14ac:dyDescent="0.2">
      <c r="A92" s="150" t="str">
        <f t="shared" si="16"/>
        <v>2.3.c</v>
      </c>
      <c r="B92" s="280" t="s">
        <v>1084</v>
      </c>
      <c r="C92" s="281"/>
      <c r="D92" s="155"/>
      <c r="E92" s="155"/>
      <c r="F92" s="155"/>
      <c r="G92" s="155"/>
      <c r="H92" s="155"/>
      <c r="I92" s="155"/>
      <c r="J92" s="275"/>
      <c r="K92" s="275"/>
      <c r="L92" s="158">
        <v>0.02</v>
      </c>
      <c r="M92" s="33">
        <f t="shared" si="14"/>
        <v>0</v>
      </c>
      <c r="N92" s="33">
        <v>10</v>
      </c>
      <c r="O92" s="33">
        <f t="shared" si="15"/>
        <v>0</v>
      </c>
    </row>
    <row r="93" spans="1:15" ht="51" customHeight="1" x14ac:dyDescent="0.2">
      <c r="A93" s="150" t="str">
        <f t="shared" si="16"/>
        <v>2.3.d</v>
      </c>
      <c r="B93" s="278" t="s">
        <v>1085</v>
      </c>
      <c r="C93" s="279"/>
      <c r="D93" s="155"/>
      <c r="E93" s="155"/>
      <c r="F93" s="155"/>
      <c r="G93" s="155"/>
      <c r="H93" s="155"/>
      <c r="I93" s="155"/>
      <c r="J93" s="275"/>
      <c r="K93" s="275"/>
      <c r="L93" s="158">
        <v>0.04</v>
      </c>
      <c r="M93" s="33">
        <f t="shared" si="14"/>
        <v>0</v>
      </c>
      <c r="N93" s="33">
        <v>10</v>
      </c>
      <c r="O93" s="33">
        <f t="shared" si="15"/>
        <v>0</v>
      </c>
    </row>
    <row r="94" spans="1:15" ht="16.5" customHeight="1" x14ac:dyDescent="0.2">
      <c r="A94" s="149" t="s">
        <v>324</v>
      </c>
      <c r="B94" s="217" t="s">
        <v>1216</v>
      </c>
      <c r="C94" s="217"/>
      <c r="D94" s="217"/>
      <c r="E94" s="217"/>
      <c r="F94" s="217"/>
      <c r="G94" s="217"/>
      <c r="H94" s="217"/>
      <c r="I94" s="217"/>
      <c r="J94" s="217"/>
      <c r="K94" s="217"/>
      <c r="L94" s="217"/>
      <c r="M94" s="217"/>
      <c r="N94" s="217"/>
      <c r="O94" s="217"/>
    </row>
    <row r="95" spans="1:15" ht="29.25" customHeight="1" x14ac:dyDescent="0.2">
      <c r="A95" s="150" t="str">
        <f>"2.4."&amp;CHAR(36+ROW(A60))</f>
        <v>2.4.`</v>
      </c>
      <c r="B95" s="276" t="s">
        <v>1217</v>
      </c>
      <c r="C95" s="277"/>
      <c r="D95" s="155"/>
      <c r="E95" s="155"/>
      <c r="F95" s="155"/>
      <c r="G95" s="155"/>
      <c r="H95" s="155"/>
      <c r="I95" s="155"/>
      <c r="J95" s="275"/>
      <c r="K95" s="275"/>
      <c r="L95" s="158">
        <v>0.06</v>
      </c>
      <c r="M95" s="33">
        <f t="shared" ref="M95:M97" si="17">IF(D95="X", L95*10, IF(E95="X", L95*8, IF(F95="X", L95*6, IF(G95="X", L95*4, IF(H95="X", L95*2, IF(I95="X", L95*0, 0))))))</f>
        <v>0</v>
      </c>
      <c r="N95" s="33">
        <v>10</v>
      </c>
      <c r="O95" s="33">
        <f t="shared" ref="O95:O97" si="18">M95*N95</f>
        <v>0</v>
      </c>
    </row>
    <row r="96" spans="1:15" ht="40.5" customHeight="1" x14ac:dyDescent="0.2">
      <c r="A96" s="150" t="str">
        <f t="shared" ref="A96:A97" si="19">"2.4."&amp;CHAR(36+ROW(A61))</f>
        <v>2.4.a</v>
      </c>
      <c r="B96" s="276" t="s">
        <v>1218</v>
      </c>
      <c r="C96" s="277"/>
      <c r="D96" s="155"/>
      <c r="E96" s="155"/>
      <c r="F96" s="155"/>
      <c r="G96" s="155"/>
      <c r="H96" s="155"/>
      <c r="I96" s="155"/>
      <c r="J96" s="275"/>
      <c r="K96" s="275"/>
      <c r="L96" s="158">
        <v>0.06</v>
      </c>
      <c r="M96" s="33">
        <f t="shared" si="17"/>
        <v>0</v>
      </c>
      <c r="N96" s="33">
        <v>10</v>
      </c>
      <c r="O96" s="33">
        <f t="shared" si="18"/>
        <v>0</v>
      </c>
    </row>
    <row r="97" spans="1:15" ht="54" customHeight="1" x14ac:dyDescent="0.2">
      <c r="A97" s="150" t="str">
        <f t="shared" si="19"/>
        <v>2.4.b</v>
      </c>
      <c r="B97" s="276" t="s">
        <v>1219</v>
      </c>
      <c r="C97" s="277"/>
      <c r="D97" s="155"/>
      <c r="E97" s="155"/>
      <c r="F97" s="155"/>
      <c r="G97" s="155"/>
      <c r="H97" s="155"/>
      <c r="I97" s="155"/>
      <c r="J97" s="275"/>
      <c r="K97" s="275"/>
      <c r="L97" s="158">
        <v>0.06</v>
      </c>
      <c r="M97" s="33">
        <f t="shared" si="17"/>
        <v>0</v>
      </c>
      <c r="N97" s="33">
        <v>10</v>
      </c>
      <c r="O97" s="33">
        <f t="shared" si="18"/>
        <v>0</v>
      </c>
    </row>
    <row r="98" spans="1:15" ht="18.75" customHeight="1" x14ac:dyDescent="0.2">
      <c r="A98" s="149" t="s">
        <v>325</v>
      </c>
      <c r="B98" s="217" t="s">
        <v>1221</v>
      </c>
      <c r="C98" s="217"/>
      <c r="D98" s="217"/>
      <c r="E98" s="217"/>
      <c r="F98" s="217"/>
      <c r="G98" s="217"/>
      <c r="H98" s="217"/>
      <c r="I98" s="217"/>
      <c r="J98" s="217"/>
      <c r="K98" s="217"/>
      <c r="L98" s="217"/>
      <c r="M98" s="217"/>
      <c r="N98" s="217"/>
      <c r="O98" s="217"/>
    </row>
    <row r="99" spans="1:15" ht="40.5" customHeight="1" x14ac:dyDescent="0.2">
      <c r="A99" s="150" t="str">
        <f>"2.5."&amp;CHAR(32+ROW(A64))</f>
        <v>2.5.`</v>
      </c>
      <c r="B99" s="278" t="s">
        <v>1198</v>
      </c>
      <c r="C99" s="279"/>
      <c r="D99" s="155"/>
      <c r="E99" s="155"/>
      <c r="F99" s="155"/>
      <c r="G99" s="155"/>
      <c r="H99" s="155"/>
      <c r="I99" s="155"/>
      <c r="J99" s="275"/>
      <c r="K99" s="275"/>
      <c r="L99" s="158">
        <v>0.04</v>
      </c>
      <c r="M99" s="33">
        <f t="shared" ref="M99:M103" si="20">IF(D99="X", L99*10, IF(E99="X", L99*8, IF(F99="X", L99*6, IF(G99="X", L99*4, IF(H99="X", L99*2, IF(I99="X", L99*0, 0))))))</f>
        <v>0</v>
      </c>
      <c r="N99" s="33">
        <v>10</v>
      </c>
      <c r="O99" s="33">
        <f t="shared" ref="O99:O103" si="21">M99*N99</f>
        <v>0</v>
      </c>
    </row>
    <row r="100" spans="1:15" ht="42.75" customHeight="1" x14ac:dyDescent="0.2">
      <c r="A100" s="150" t="str">
        <f t="shared" ref="A100:A103" si="22">"2.5."&amp;CHAR(32+ROW(A65))</f>
        <v>2.5.a</v>
      </c>
      <c r="B100" s="276" t="s">
        <v>1220</v>
      </c>
      <c r="C100" s="282"/>
      <c r="D100" s="155"/>
      <c r="E100" s="155"/>
      <c r="F100" s="155"/>
      <c r="G100" s="155"/>
      <c r="H100" s="155"/>
      <c r="I100" s="155"/>
      <c r="J100" s="275"/>
      <c r="K100" s="275"/>
      <c r="L100" s="158">
        <v>0.04</v>
      </c>
      <c r="M100" s="33">
        <f t="shared" si="20"/>
        <v>0</v>
      </c>
      <c r="N100" s="33">
        <v>10</v>
      </c>
      <c r="O100" s="33">
        <f t="shared" si="21"/>
        <v>0</v>
      </c>
    </row>
    <row r="101" spans="1:15" ht="29.25" customHeight="1" x14ac:dyDescent="0.2">
      <c r="A101" s="150" t="str">
        <f t="shared" si="22"/>
        <v>2.5.b</v>
      </c>
      <c r="B101" s="283" t="s">
        <v>1229</v>
      </c>
      <c r="C101" s="284"/>
      <c r="D101" s="155"/>
      <c r="E101" s="155"/>
      <c r="F101" s="155"/>
      <c r="G101" s="155"/>
      <c r="H101" s="155"/>
      <c r="I101" s="155"/>
      <c r="J101" s="275"/>
      <c r="K101" s="275"/>
      <c r="L101" s="158">
        <v>0.04</v>
      </c>
      <c r="M101" s="33">
        <f t="shared" si="20"/>
        <v>0</v>
      </c>
      <c r="N101" s="33">
        <v>10</v>
      </c>
      <c r="O101" s="33">
        <f t="shared" si="21"/>
        <v>0</v>
      </c>
    </row>
    <row r="102" spans="1:15" ht="42" customHeight="1" x14ac:dyDescent="0.2">
      <c r="A102" s="150" t="str">
        <f t="shared" si="22"/>
        <v>2.5.c</v>
      </c>
      <c r="B102" s="276" t="s">
        <v>1223</v>
      </c>
      <c r="C102" s="282"/>
      <c r="D102" s="155"/>
      <c r="E102" s="155"/>
      <c r="F102" s="155"/>
      <c r="G102" s="155"/>
      <c r="H102" s="155"/>
      <c r="I102" s="155"/>
      <c r="J102" s="275"/>
      <c r="K102" s="275"/>
      <c r="L102" s="158">
        <v>0.04</v>
      </c>
      <c r="M102" s="155">
        <f t="shared" si="20"/>
        <v>0</v>
      </c>
      <c r="N102" s="33">
        <v>10</v>
      </c>
      <c r="O102" s="33">
        <f t="shared" ref="O102" si="23">M102*N102</f>
        <v>0</v>
      </c>
    </row>
    <row r="103" spans="1:15" ht="58.5" customHeight="1" x14ac:dyDescent="0.2">
      <c r="A103" s="150" t="str">
        <f t="shared" si="22"/>
        <v>2.5.d</v>
      </c>
      <c r="B103" s="276" t="s">
        <v>1230</v>
      </c>
      <c r="C103" s="277"/>
      <c r="D103" s="155"/>
      <c r="E103" s="155"/>
      <c r="F103" s="155"/>
      <c r="G103" s="155"/>
      <c r="H103" s="155"/>
      <c r="I103" s="155"/>
      <c r="J103" s="275"/>
      <c r="K103" s="275"/>
      <c r="L103" s="158">
        <v>0.08</v>
      </c>
      <c r="M103" s="33">
        <f t="shared" si="20"/>
        <v>0</v>
      </c>
      <c r="N103" s="33">
        <v>10</v>
      </c>
      <c r="O103" s="33">
        <f t="shared" si="21"/>
        <v>0</v>
      </c>
    </row>
    <row r="104" spans="1:15" ht="21.75" customHeight="1" x14ac:dyDescent="0.2">
      <c r="A104" s="287" t="s">
        <v>1042</v>
      </c>
      <c r="B104" s="287"/>
      <c r="C104" s="287"/>
      <c r="D104" s="287"/>
      <c r="E104" s="287"/>
      <c r="F104" s="287"/>
      <c r="G104" s="287"/>
      <c r="H104" s="287"/>
      <c r="I104" s="287"/>
      <c r="J104" s="287"/>
      <c r="K104" s="287"/>
      <c r="L104" s="287"/>
      <c r="M104" s="287"/>
      <c r="N104" s="287"/>
      <c r="O104" s="33">
        <f>SUM(O80:O103)</f>
        <v>0</v>
      </c>
    </row>
    <row r="105" spans="1:15" ht="15.75" customHeight="1" x14ac:dyDescent="0.2">
      <c r="A105" s="12"/>
      <c r="B105" s="28"/>
      <c r="C105" s="11"/>
      <c r="D105" s="11"/>
      <c r="E105" s="11"/>
      <c r="F105" s="143"/>
      <c r="G105" s="144"/>
      <c r="H105" s="29"/>
      <c r="I105" s="29"/>
      <c r="J105" s="11"/>
      <c r="K105" s="11"/>
      <c r="L105" s="11"/>
      <c r="M105" s="80"/>
      <c r="N105" s="80"/>
      <c r="O105" s="80"/>
    </row>
    <row r="106" spans="1:15" ht="8.25" customHeight="1" x14ac:dyDescent="0.2">
      <c r="A106" s="12"/>
      <c r="B106" s="29"/>
      <c r="C106" s="11"/>
      <c r="D106" s="11"/>
      <c r="E106" s="11"/>
      <c r="F106" s="145"/>
      <c r="G106" s="9"/>
      <c r="H106" s="11"/>
      <c r="I106" s="11"/>
      <c r="J106" s="11"/>
      <c r="K106" s="11"/>
      <c r="L106" s="11"/>
      <c r="M106" s="80"/>
      <c r="N106" s="80"/>
      <c r="O106" s="80"/>
    </row>
    <row r="107" spans="1:15" ht="15.75" customHeight="1" x14ac:dyDescent="0.2">
      <c r="A107" s="12"/>
      <c r="B107" s="161" t="s">
        <v>1045</v>
      </c>
      <c r="C107" s="11"/>
      <c r="D107" s="288"/>
      <c r="E107" s="288"/>
      <c r="F107" s="288"/>
      <c r="G107" s="288"/>
      <c r="H107" s="288"/>
      <c r="I107" s="162" t="s">
        <v>1044</v>
      </c>
      <c r="J107" s="218"/>
      <c r="K107" s="218"/>
      <c r="L107" s="162"/>
      <c r="M107" s="80"/>
      <c r="N107" s="80"/>
      <c r="O107" s="80"/>
    </row>
    <row r="108" spans="1:15" ht="9" customHeight="1" x14ac:dyDescent="0.2">
      <c r="A108" s="12"/>
      <c r="B108" s="29"/>
      <c r="C108" s="11"/>
      <c r="D108" s="11"/>
      <c r="E108" s="11"/>
      <c r="F108" s="11"/>
      <c r="G108" s="11"/>
      <c r="H108" s="11"/>
      <c r="I108" s="80"/>
      <c r="J108" s="80"/>
      <c r="K108" s="80"/>
      <c r="L108" s="80"/>
      <c r="M108" s="80"/>
      <c r="N108" s="80"/>
      <c r="O108" s="80"/>
    </row>
    <row r="109" spans="1:15" ht="15.75" customHeight="1" x14ac:dyDescent="0.2">
      <c r="A109" s="12"/>
      <c r="B109" s="28"/>
      <c r="C109" s="285"/>
      <c r="D109" s="285"/>
      <c r="E109" s="285"/>
      <c r="F109" s="285"/>
      <c r="G109" s="285"/>
      <c r="H109" s="285"/>
      <c r="I109" s="285"/>
      <c r="J109" s="285"/>
      <c r="K109" s="285"/>
      <c r="L109" s="80"/>
      <c r="M109" s="80"/>
      <c r="N109" s="80"/>
      <c r="O109" s="80"/>
    </row>
    <row r="110" spans="1:15" ht="9" customHeight="1" x14ac:dyDescent="0.2">
      <c r="A110" s="12"/>
      <c r="B110" s="29"/>
      <c r="C110" s="285"/>
      <c r="D110" s="285"/>
      <c r="E110" s="285"/>
      <c r="F110" s="285"/>
      <c r="G110" s="285"/>
      <c r="H110" s="285"/>
      <c r="I110" s="285"/>
      <c r="J110" s="285"/>
      <c r="K110" s="285"/>
      <c r="L110" s="80"/>
      <c r="M110" s="80"/>
      <c r="N110" s="80"/>
      <c r="O110" s="80"/>
    </row>
    <row r="111" spans="1:15" ht="9" customHeight="1" x14ac:dyDescent="0.2">
      <c r="A111" s="12"/>
      <c r="B111" s="29"/>
      <c r="C111" s="285"/>
      <c r="D111" s="285"/>
      <c r="E111" s="285"/>
      <c r="F111" s="285"/>
      <c r="G111" s="285"/>
      <c r="H111" s="285"/>
      <c r="I111" s="285"/>
      <c r="J111" s="285"/>
      <c r="K111" s="285"/>
      <c r="L111" s="80"/>
      <c r="M111" s="80"/>
      <c r="N111" s="80"/>
      <c r="O111" s="80"/>
    </row>
    <row r="112" spans="1:15" ht="15.75" customHeight="1" x14ac:dyDescent="0.2">
      <c r="A112" s="12"/>
      <c r="B112" s="28"/>
      <c r="C112" s="286"/>
      <c r="D112" s="286"/>
      <c r="E112" s="286"/>
      <c r="F112" s="286"/>
      <c r="G112" s="286"/>
      <c r="H112" s="286"/>
      <c r="I112" s="286"/>
      <c r="J112" s="286"/>
      <c r="K112" s="286"/>
      <c r="L112" s="80"/>
      <c r="M112" s="80"/>
      <c r="N112" s="80"/>
      <c r="O112" s="80"/>
    </row>
    <row r="113" spans="1:15" ht="5.25" customHeight="1" x14ac:dyDescent="0.2">
      <c r="A113" s="12"/>
      <c r="B113" s="11"/>
      <c r="C113" s="11"/>
      <c r="D113" s="11"/>
      <c r="E113" s="11"/>
      <c r="F113" s="11"/>
      <c r="G113" s="11"/>
      <c r="H113" s="11"/>
      <c r="I113" s="11"/>
      <c r="J113" s="11"/>
      <c r="K113" s="11"/>
      <c r="L113" s="11"/>
      <c r="M113" s="11"/>
      <c r="N113" s="80"/>
      <c r="O113" s="80"/>
    </row>
    <row r="114" spans="1:15" ht="15" x14ac:dyDescent="0.2">
      <c r="A114" s="12"/>
      <c r="B114" s="11"/>
      <c r="C114" s="163" t="s">
        <v>1043</v>
      </c>
      <c r="D114" s="11"/>
      <c r="E114" s="11"/>
      <c r="F114" s="11"/>
      <c r="G114" s="11"/>
      <c r="H114" s="11"/>
      <c r="I114" s="11"/>
      <c r="J114" s="11"/>
      <c r="K114" s="11"/>
      <c r="L114" s="11"/>
      <c r="M114" s="11"/>
      <c r="N114" s="80"/>
      <c r="O114" s="80"/>
    </row>
    <row r="115" spans="1:15" ht="14.25" customHeight="1" x14ac:dyDescent="0.2">
      <c r="A115" s="9"/>
      <c r="B115" s="11"/>
      <c r="C115" s="163">
        <f>D107</f>
        <v>0</v>
      </c>
      <c r="D115" s="11"/>
      <c r="E115" s="11"/>
      <c r="F115" s="11"/>
      <c r="G115" s="11"/>
      <c r="H115" s="11"/>
      <c r="I115" s="11"/>
      <c r="J115" s="11"/>
      <c r="K115" s="11"/>
      <c r="L115" s="11"/>
      <c r="M115" s="11"/>
      <c r="N115" s="80"/>
      <c r="O115" s="80"/>
    </row>
    <row r="116" spans="1:15" ht="8.25" customHeight="1" x14ac:dyDescent="0.2">
      <c r="A116" s="9"/>
      <c r="B116" s="11"/>
      <c r="C116" s="11"/>
      <c r="D116" s="11"/>
      <c r="E116" s="11"/>
      <c r="F116" s="11"/>
      <c r="G116" s="11"/>
      <c r="H116" s="11"/>
      <c r="I116" s="11"/>
      <c r="J116" s="11"/>
      <c r="K116" s="11"/>
      <c r="L116" s="11"/>
      <c r="M116" s="11"/>
      <c r="N116" s="80"/>
      <c r="O116" s="80"/>
    </row>
  </sheetData>
  <sheetProtection algorithmName="SHA-512" hashValue="FwOupBdlSLXjHIo67WHnDfsGtHPdiPkv7za6tD8494t9uHkrFGmqGOpeTqPCEgDISkGhKksWw3p7L3WHJmpM1w==" saltValue="AH7JXDsMODoSkhh0UKD5bQ==" spinCount="100000" sheet="1" objects="1" scenarios="1"/>
  <mergeCells count="164">
    <mergeCell ref="B102:C102"/>
    <mergeCell ref="J102:K102"/>
    <mergeCell ref="A1:O2"/>
    <mergeCell ref="A3:O3"/>
    <mergeCell ref="A4:O4"/>
    <mergeCell ref="A5:O7"/>
    <mergeCell ref="E9:L9"/>
    <mergeCell ref="E11:L11"/>
    <mergeCell ref="B54:C54"/>
    <mergeCell ref="A23:A24"/>
    <mergeCell ref="M23:M24"/>
    <mergeCell ref="N23:N24"/>
    <mergeCell ref="O23:O24"/>
    <mergeCell ref="B35:C35"/>
    <mergeCell ref="J35:K35"/>
    <mergeCell ref="B37:C37"/>
    <mergeCell ref="J37:K37"/>
    <mergeCell ref="B31:C31"/>
    <mergeCell ref="J31:K31"/>
    <mergeCell ref="B32:C32"/>
    <mergeCell ref="J32:K32"/>
    <mergeCell ref="B33:C33"/>
    <mergeCell ref="J33:K33"/>
    <mergeCell ref="B42:C42"/>
    <mergeCell ref="B29:C29"/>
    <mergeCell ref="J29:K29"/>
    <mergeCell ref="B30:C30"/>
    <mergeCell ref="J30:K30"/>
    <mergeCell ref="B25:O25"/>
    <mergeCell ref="B26:O26"/>
    <mergeCell ref="B27:C27"/>
    <mergeCell ref="J27:K27"/>
    <mergeCell ref="J13:L13"/>
    <mergeCell ref="J15:L15"/>
    <mergeCell ref="J17:L17"/>
    <mergeCell ref="J19:L19"/>
    <mergeCell ref="B23:C24"/>
    <mergeCell ref="D23:I23"/>
    <mergeCell ref="J23:K24"/>
    <mergeCell ref="L23:L24"/>
    <mergeCell ref="B28:C28"/>
    <mergeCell ref="J28:K28"/>
    <mergeCell ref="J73:K73"/>
    <mergeCell ref="B65:C65"/>
    <mergeCell ref="J65:K65"/>
    <mergeCell ref="J42:K42"/>
    <mergeCell ref="B51:C51"/>
    <mergeCell ref="B46:C46"/>
    <mergeCell ref="B38:C38"/>
    <mergeCell ref="J38:K38"/>
    <mergeCell ref="B39:C39"/>
    <mergeCell ref="J39:K39"/>
    <mergeCell ref="B41:C41"/>
    <mergeCell ref="J41:K41"/>
    <mergeCell ref="B52:C52"/>
    <mergeCell ref="J52:K52"/>
    <mergeCell ref="B45:O45"/>
    <mergeCell ref="B50:C50"/>
    <mergeCell ref="J50:K50"/>
    <mergeCell ref="J51:K51"/>
    <mergeCell ref="B40:C40"/>
    <mergeCell ref="J40:K40"/>
    <mergeCell ref="B49:C49"/>
    <mergeCell ref="J49:K49"/>
    <mergeCell ref="B83:C83"/>
    <mergeCell ref="B82:C82"/>
    <mergeCell ref="J81:K81"/>
    <mergeCell ref="J82:K82"/>
    <mergeCell ref="J83:K83"/>
    <mergeCell ref="B81:C81"/>
    <mergeCell ref="B84:O84"/>
    <mergeCell ref="B61:C61"/>
    <mergeCell ref="B62:C62"/>
    <mergeCell ref="B64:C64"/>
    <mergeCell ref="J61:K61"/>
    <mergeCell ref="J62:K62"/>
    <mergeCell ref="J64:K64"/>
    <mergeCell ref="B74:C74"/>
    <mergeCell ref="J74:K74"/>
    <mergeCell ref="B75:C75"/>
    <mergeCell ref="J75:K75"/>
    <mergeCell ref="A77:O77"/>
    <mergeCell ref="B68:C68"/>
    <mergeCell ref="J68:K68"/>
    <mergeCell ref="B67:O67"/>
    <mergeCell ref="B63:C63"/>
    <mergeCell ref="J63:K63"/>
    <mergeCell ref="B73:C73"/>
    <mergeCell ref="C109:K112"/>
    <mergeCell ref="B34:C34"/>
    <mergeCell ref="J34:K34"/>
    <mergeCell ref="B36:O36"/>
    <mergeCell ref="B43:C43"/>
    <mergeCell ref="J43:K43"/>
    <mergeCell ref="B44:C44"/>
    <mergeCell ref="J44:K44"/>
    <mergeCell ref="A104:N104"/>
    <mergeCell ref="D107:H107"/>
    <mergeCell ref="J107:K107"/>
    <mergeCell ref="B79:O79"/>
    <mergeCell ref="B80:C80"/>
    <mergeCell ref="J80:K80"/>
    <mergeCell ref="A76:N76"/>
    <mergeCell ref="B78:O78"/>
    <mergeCell ref="B53:O53"/>
    <mergeCell ref="B58:C58"/>
    <mergeCell ref="J58:K58"/>
    <mergeCell ref="J46:K46"/>
    <mergeCell ref="B47:C47"/>
    <mergeCell ref="J47:K47"/>
    <mergeCell ref="B48:C48"/>
    <mergeCell ref="J48:K48"/>
    <mergeCell ref="B57:C57"/>
    <mergeCell ref="B55:C55"/>
    <mergeCell ref="B56:C56"/>
    <mergeCell ref="J55:K55"/>
    <mergeCell ref="J56:K56"/>
    <mergeCell ref="J57:K57"/>
    <mergeCell ref="J54:K54"/>
    <mergeCell ref="B72:O72"/>
    <mergeCell ref="B69:C69"/>
    <mergeCell ref="J69:K69"/>
    <mergeCell ref="B70:C70"/>
    <mergeCell ref="J70:K70"/>
    <mergeCell ref="B71:C71"/>
    <mergeCell ref="J71:K71"/>
    <mergeCell ref="B66:C66"/>
    <mergeCell ref="J66:K66"/>
    <mergeCell ref="B59:O59"/>
    <mergeCell ref="B60:C60"/>
    <mergeCell ref="J60:K60"/>
    <mergeCell ref="B93:C93"/>
    <mergeCell ref="B100:C100"/>
    <mergeCell ref="B101:C101"/>
    <mergeCell ref="J96:K96"/>
    <mergeCell ref="J97:K97"/>
    <mergeCell ref="B85:C85"/>
    <mergeCell ref="B86:C86"/>
    <mergeCell ref="J100:K100"/>
    <mergeCell ref="J101:K101"/>
    <mergeCell ref="J103:K103"/>
    <mergeCell ref="B103:C103"/>
    <mergeCell ref="B99:C99"/>
    <mergeCell ref="J99:K99"/>
    <mergeCell ref="J85:K85"/>
    <mergeCell ref="J86:K86"/>
    <mergeCell ref="J87:K87"/>
    <mergeCell ref="J89:K89"/>
    <mergeCell ref="J90:K90"/>
    <mergeCell ref="J91:K91"/>
    <mergeCell ref="J92:K92"/>
    <mergeCell ref="J93:K93"/>
    <mergeCell ref="J95:K95"/>
    <mergeCell ref="B87:C87"/>
    <mergeCell ref="B98:O98"/>
    <mergeCell ref="B94:O94"/>
    <mergeCell ref="B88:O88"/>
    <mergeCell ref="B89:C89"/>
    <mergeCell ref="B95:C95"/>
    <mergeCell ref="B96:C96"/>
    <mergeCell ref="B90:C90"/>
    <mergeCell ref="B91:C91"/>
    <mergeCell ref="B97:C97"/>
    <mergeCell ref="B92:C92"/>
  </mergeCells>
  <dataValidations count="1">
    <dataValidation type="list" allowBlank="1" showInputMessage="1" showErrorMessage="1" sqref="E37:I37 D27:I35 D37:D44 D50:I52 D68:I71 D54:I58 D60:I66 D80:I83 D99:I103 D95:I97 D85:I87 D89:I93 D73:I75 D46:D49" xr:uid="{DECC8879-C8D2-40F6-89BE-62AC5D6E7C1F}">
      <formula1>"X"</formula1>
    </dataValidation>
  </dataValidations>
  <pageMargins left="0.7" right="0.7" top="0.78740157499999996" bottom="0.78740157499999996" header="0.3" footer="0.3"/>
  <pageSetup scale="4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e40374fb-a6cc-4854-989f-c1d94a7967ee" ContentTypeId="0x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C7B924369B469A41824CDFC24811B834" ma:contentTypeVersion="5" ma:contentTypeDescription="Create a new document." ma:contentTypeScope="" ma:versionID="1df492f45b195cfa36fae005f0607b93">
  <xsd:schema xmlns:xsd="http://www.w3.org/2001/XMLSchema" xmlns:xs="http://www.w3.org/2001/XMLSchema" xmlns:p="http://schemas.microsoft.com/office/2006/metadata/properties" xmlns:ns2="432c0af8-d7a2-4c0a-8d65-92dbb099f884" targetNamespace="http://schemas.microsoft.com/office/2006/metadata/properties" ma:root="true" ma:fieldsID="09faecabb05c28bbb518f63608d60a35" ns2:_="">
    <xsd:import namespace="432c0af8-d7a2-4c0a-8d65-92dbb099f88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2c0af8-d7a2-4c0a-8d65-92dbb099f8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237102-3733-4062-ABF5-19F0EE6865F1}">
  <ds:schemaRefs>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elements/1.1/"/>
    <ds:schemaRef ds:uri="432c0af8-d7a2-4c0a-8d65-92dbb099f884"/>
    <ds:schemaRef ds:uri="http://purl.org/dc/dcmitype/"/>
  </ds:schemaRefs>
</ds:datastoreItem>
</file>

<file path=customXml/itemProps2.xml><?xml version="1.0" encoding="utf-8"?>
<ds:datastoreItem xmlns:ds="http://schemas.openxmlformats.org/officeDocument/2006/customXml" ds:itemID="{568A4F7E-0A6A-4069-99C9-2D3AE8EE76E8}">
  <ds:schemaRefs>
    <ds:schemaRef ds:uri="http://schemas.microsoft.com/sharepoint/v3/contenttype/forms"/>
  </ds:schemaRefs>
</ds:datastoreItem>
</file>

<file path=customXml/itemProps3.xml><?xml version="1.0" encoding="utf-8"?>
<ds:datastoreItem xmlns:ds="http://schemas.openxmlformats.org/officeDocument/2006/customXml" ds:itemID="{541080DC-7819-49A6-91E8-FEAA118CF5FC}">
  <ds:schemaRefs>
    <ds:schemaRef ds:uri="Microsoft.SharePoint.Taxonomy.ContentTypeSync"/>
  </ds:schemaRefs>
</ds:datastoreItem>
</file>

<file path=customXml/itemProps4.xml><?xml version="1.0" encoding="utf-8"?>
<ds:datastoreItem xmlns:ds="http://schemas.openxmlformats.org/officeDocument/2006/customXml" ds:itemID="{93ECCC32-528B-4590-BF45-3AF16FA156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2c0af8-d7a2-4c0a-8d65-92dbb099f8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407a2d-7675-4d17-8692-b3ac285306e4}" enabled="0" method="" siteId="{1a407a2d-7675-4d17-8692-b3ac285306e4}"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3</vt:i4>
      </vt:variant>
    </vt:vector>
  </HeadingPairs>
  <TitlesOfParts>
    <vt:vector size="11" baseType="lpstr">
      <vt:lpstr>Bezugsfelder</vt:lpstr>
      <vt:lpstr>1_Mindestanforderungen_Ortsfest</vt:lpstr>
      <vt:lpstr>2_Mindestanforderungen_Fahrbar</vt:lpstr>
      <vt:lpstr>3_Wertungskriterien_Ortsfest</vt:lpstr>
      <vt:lpstr>4_Wertungskriterien_Fahrbar</vt:lpstr>
      <vt:lpstr>TESTUNG_Bewertungsbogen Verif</vt:lpstr>
      <vt:lpstr>5_Preisblatt</vt:lpstr>
      <vt:lpstr>6_Bewertungsbogen</vt:lpstr>
      <vt:lpstr>'1_Mindestanforderungen_Ortsfest'!Druckbereich</vt:lpstr>
      <vt:lpstr>'2_Mindestanforderungen_Fahrbar'!Druckbereich</vt:lpstr>
      <vt:lpstr>'5_Preisblatt'!Druckbereich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2014-08-26T11:34:58Z</dcterms:created>
  <dcterms:modified xsi:type="dcterms:W3CDTF">2026-10-23T07:07:24Z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0x010100C7B924369B469A41824CDFC24811B834</vt:lpwstr>
  </property>
</Properties>
</file>