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SV\SV Mandanten\Stadt Monheim am Rhein\Freizeitbad Mona Mare\Ausarbeitung\"/>
    </mc:Choice>
  </mc:AlternateContent>
  <xr:revisionPtr revIDLastSave="0" documentId="13_ncr:1_{DB6A1B14-9E1C-4A3F-8515-6BF27C6535B1}" xr6:coauthVersionLast="47" xr6:coauthVersionMax="47" xr10:uidLastSave="{00000000-0000-0000-0000-000000000000}"/>
  <bookViews>
    <workbookView xWindow="13260" yWindow="3390" windowWidth="43200" windowHeight="17010" tabRatio="890" xr2:uid="{7B2642C1-DD6E-4E3E-A5C1-527B628D48A4}"/>
  </bookViews>
  <sheets>
    <sheet name="Vergabegrunddaten" sheetId="4" r:id="rId1"/>
    <sheet name="Angebotszusammenfassung" sheetId="23" r:id="rId2"/>
    <sheet name="LV Freizeitbad" sheetId="34" r:id="rId3"/>
    <sheet name="Raumgruppen" sheetId="2" r:id="rId4"/>
    <sheet name="Objektinformationen" sheetId="5" r:id="rId5"/>
    <sheet name="Jahresfaktoren" sheetId="37" r:id="rId6"/>
    <sheet name="Stundenverrechnungssätze UR" sheetId="8" r:id="rId7"/>
    <sheet name="Stundenverrechnungssätze VR" sheetId="38" r:id="rId8"/>
    <sheet name="Los 1.1 UR" sheetId="29" r:id="rId9"/>
    <sheet name="Los 1.2 VR" sheetId="31" r:id="rId10"/>
    <sheet name="Leistungen auf Abruf" sheetId="21" r:id="rId11"/>
  </sheets>
  <externalReferences>
    <externalReference r:id="rId12"/>
    <externalReference r:id="rId13"/>
    <externalReference r:id="rId14"/>
  </externalReferences>
  <definedNames>
    <definedName name="_xlnm._FilterDatabase" localSheetId="8" hidden="1">'Los 1.1 UR'!$A$8:$W$137</definedName>
    <definedName name="Aktenvernichter">#REF!</definedName>
    <definedName name="Aktenvernichter??">#REF!</definedName>
    <definedName name="Altenvernichter">#REF!</definedName>
    <definedName name="Art">#REF!</definedName>
    <definedName name="Ausstattung">#REF!</definedName>
    <definedName name="Belag">#REF!</definedName>
    <definedName name="Bet">#REF!</definedName>
    <definedName name="Desinfektion">#REF!</definedName>
    <definedName name="Fenster">#REF!</definedName>
    <definedName name="Fläche">#REF!</definedName>
    <definedName name="Fli">#REF!</definedName>
    <definedName name="Fliesen">#REF!</definedName>
    <definedName name="Garderobe">#REF!</definedName>
    <definedName name="Geländer">#REF!</definedName>
    <definedName name="Gruppe">#REF!</definedName>
    <definedName name="Gum">'[1]Raumverzeichnis U'!$BO$10:$BO$250</definedName>
    <definedName name="Gummi">#REF!</definedName>
    <definedName name="Holz">#REF!</definedName>
    <definedName name="Kleiderkammer">#REF!</definedName>
    <definedName name="Kork">#REF!</definedName>
    <definedName name="Lin">#REF!</definedName>
    <definedName name="LV">#REF!</definedName>
    <definedName name="LVS_AUFTRAGGEBER">'[2]LB Laborküchen'!$F$1</definedName>
    <definedName name="LVS_DATUM">'[2]LB Laborküchen'!$I$97</definedName>
    <definedName name="Met">'[1]Raumverzeichnis U'!$BR$10:$BR$15</definedName>
    <definedName name="Metall">#REF!</definedName>
    <definedName name="Nof">'[1]Raumverzeichnis U'!$BQ$10:$BQ$250</definedName>
    <definedName name="Nop">'[1]Raumverzeichnis U'!$BP$10:$BP$250</definedName>
    <definedName name="NopFliesen">#REF!</definedName>
    <definedName name="NoppenPVC">#REF!</definedName>
    <definedName name="Papier">#REF!</definedName>
    <definedName name="Papierkorb">#REF!</definedName>
    <definedName name="Par">#REF!</definedName>
    <definedName name="Reinigungsgruppen">[3]Daten!$A$1:$C$100</definedName>
    <definedName name="Schränke">#REF!</definedName>
    <definedName name="Seife">#REF!</definedName>
    <definedName name="Spiegel">#REF!</definedName>
    <definedName name="Stühle">#REF!</definedName>
    <definedName name="Suchwert">#REF!</definedName>
    <definedName name="Ter">#REF!</definedName>
    <definedName name="Termini">#REF!</definedName>
    <definedName name="Tex">#REF!</definedName>
    <definedName name="Tische">#REF!</definedName>
    <definedName name="Trennwände">#REF!</definedName>
    <definedName name="Turnus">#REF!</definedName>
    <definedName name="VAR_DATUM">#REF!</definedName>
    <definedName name="VAR_KUNDE">#REF!</definedName>
    <definedName name="Wandschutz">#REF!</definedName>
    <definedName name="Waschbecken">#REF!</definedName>
    <definedName name="W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37" i="29" l="1"/>
  <c r="V137" i="29"/>
  <c r="U137" i="29"/>
  <c r="T137" i="29"/>
  <c r="S137" i="29"/>
  <c r="R137" i="29"/>
  <c r="Q137" i="29"/>
  <c r="Q8" i="31"/>
  <c r="D10" i="23"/>
  <c r="H9" i="23"/>
  <c r="G9" i="23"/>
  <c r="F9" i="23"/>
  <c r="E9" i="23"/>
  <c r="D9" i="23"/>
  <c r="O60" i="29"/>
  <c r="O59" i="29"/>
  <c r="O58" i="29"/>
  <c r="O57" i="29"/>
  <c r="O56" i="29"/>
  <c r="O55" i="29"/>
  <c r="O34" i="29"/>
  <c r="O45" i="29"/>
  <c r="O46" i="29"/>
  <c r="O47" i="29"/>
  <c r="O48" i="29"/>
  <c r="O49" i="29"/>
  <c r="O50" i="29"/>
  <c r="O51" i="29"/>
  <c r="O52" i="29"/>
  <c r="O53" i="29"/>
  <c r="O44" i="29"/>
  <c r="O43" i="29"/>
  <c r="O42" i="29"/>
  <c r="O41" i="29"/>
  <c r="O39" i="29"/>
  <c r="O38" i="29"/>
  <c r="O37" i="29"/>
  <c r="O36" i="29"/>
  <c r="O32" i="29"/>
  <c r="O31" i="29"/>
  <c r="O30" i="29"/>
  <c r="O29" i="29"/>
  <c r="O28" i="29"/>
  <c r="O114" i="29"/>
  <c r="M114" i="29"/>
  <c r="O113" i="29"/>
  <c r="M113" i="29"/>
  <c r="O112" i="29"/>
  <c r="M112" i="29"/>
  <c r="O111" i="29"/>
  <c r="M111" i="29"/>
  <c r="O110" i="29"/>
  <c r="M110" i="29"/>
  <c r="O109" i="29"/>
  <c r="M109" i="29"/>
  <c r="O108" i="29"/>
  <c r="M108" i="29"/>
  <c r="O107" i="29"/>
  <c r="M107" i="29"/>
  <c r="O106" i="29"/>
  <c r="M106" i="29"/>
  <c r="O105" i="29"/>
  <c r="M105" i="29"/>
  <c r="O102" i="29"/>
  <c r="M102" i="29"/>
  <c r="O101" i="29"/>
  <c r="M101" i="29"/>
  <c r="O100" i="29"/>
  <c r="M100" i="29"/>
  <c r="O99" i="29"/>
  <c r="M99" i="29"/>
  <c r="O98" i="29"/>
  <c r="M98" i="29"/>
  <c r="O97" i="29"/>
  <c r="M97" i="29"/>
  <c r="M60" i="29"/>
  <c r="M59" i="29"/>
  <c r="M58" i="29"/>
  <c r="M57" i="29"/>
  <c r="M56" i="29"/>
  <c r="M55" i="29"/>
  <c r="M53" i="29"/>
  <c r="M52" i="29"/>
  <c r="M51" i="29"/>
  <c r="M50" i="29"/>
  <c r="M49" i="29"/>
  <c r="M48" i="29"/>
  <c r="M47" i="29"/>
  <c r="M46" i="29"/>
  <c r="M45" i="29"/>
  <c r="M44" i="29"/>
  <c r="M43" i="29"/>
  <c r="M42" i="29"/>
  <c r="M41" i="29"/>
  <c r="M39" i="29"/>
  <c r="M38" i="29"/>
  <c r="M37" i="29"/>
  <c r="M36" i="29"/>
  <c r="M32" i="29"/>
  <c r="M34" i="29"/>
  <c r="M31" i="29"/>
  <c r="M30" i="29"/>
  <c r="M29" i="29"/>
  <c r="O19" i="29"/>
  <c r="O20" i="29"/>
  <c r="M20" i="29"/>
  <c r="M19" i="29"/>
  <c r="M12" i="29"/>
  <c r="O12" i="29"/>
  <c r="M11" i="29"/>
  <c r="Y7" i="31"/>
  <c r="V7" i="31"/>
  <c r="S7" i="31"/>
  <c r="P7" i="31"/>
  <c r="M7" i="31"/>
  <c r="Y6" i="31"/>
  <c r="Y5" i="31"/>
  <c r="V6" i="31"/>
  <c r="V5" i="31"/>
  <c r="S6" i="31"/>
  <c r="S5" i="31"/>
  <c r="P6" i="31"/>
  <c r="P5" i="31"/>
  <c r="M6" i="31"/>
  <c r="M5" i="31"/>
  <c r="T66" i="38"/>
  <c r="R66" i="38"/>
  <c r="P66" i="38"/>
  <c r="U65" i="38"/>
  <c r="S65" i="38"/>
  <c r="Q65" i="38"/>
  <c r="U64" i="38"/>
  <c r="S64" i="38"/>
  <c r="Q64" i="38"/>
  <c r="U63" i="38"/>
  <c r="S63" i="38"/>
  <c r="Q63" i="38"/>
  <c r="U62" i="38"/>
  <c r="S62" i="38"/>
  <c r="Q62" i="38"/>
  <c r="U61" i="38"/>
  <c r="S61" i="38"/>
  <c r="Q61" i="38"/>
  <c r="U60" i="38"/>
  <c r="S60" i="38"/>
  <c r="Q60" i="38"/>
  <c r="U59" i="38"/>
  <c r="S59" i="38"/>
  <c r="Q59" i="38"/>
  <c r="U57" i="38"/>
  <c r="S57" i="38"/>
  <c r="Q57" i="38"/>
  <c r="I57" i="38"/>
  <c r="G57" i="38"/>
  <c r="E57" i="38"/>
  <c r="U56" i="38"/>
  <c r="S56" i="38"/>
  <c r="Q56" i="38"/>
  <c r="J56" i="38"/>
  <c r="H56" i="38"/>
  <c r="F56" i="38"/>
  <c r="U55" i="38"/>
  <c r="U66" i="38" s="1"/>
  <c r="S55" i="38"/>
  <c r="S66" i="38" s="1"/>
  <c r="Q55" i="38"/>
  <c r="Q66" i="38" s="1"/>
  <c r="J55" i="38"/>
  <c r="H55" i="38"/>
  <c r="F55" i="38"/>
  <c r="J54" i="38"/>
  <c r="H54" i="38"/>
  <c r="F54" i="38"/>
  <c r="J53" i="38"/>
  <c r="H53" i="38"/>
  <c r="F53" i="38"/>
  <c r="T52" i="38"/>
  <c r="R52" i="38"/>
  <c r="P52" i="38"/>
  <c r="J52" i="38"/>
  <c r="H52" i="38"/>
  <c r="F52" i="38"/>
  <c r="U51" i="38"/>
  <c r="S51" i="38"/>
  <c r="Q51" i="38"/>
  <c r="J51" i="38"/>
  <c r="H51" i="38"/>
  <c r="F51" i="38"/>
  <c r="U50" i="38"/>
  <c r="S50" i="38"/>
  <c r="Q50" i="38"/>
  <c r="J50" i="38"/>
  <c r="H50" i="38"/>
  <c r="F50" i="38"/>
  <c r="U49" i="38"/>
  <c r="S49" i="38"/>
  <c r="Q49" i="38"/>
  <c r="U48" i="38"/>
  <c r="U52" i="38" s="1"/>
  <c r="S48" i="38"/>
  <c r="S52" i="38" s="1"/>
  <c r="Q48" i="38"/>
  <c r="Q52" i="38" s="1"/>
  <c r="J48" i="38"/>
  <c r="H48" i="38"/>
  <c r="F48" i="38"/>
  <c r="J47" i="38"/>
  <c r="H47" i="38"/>
  <c r="F47" i="38"/>
  <c r="J46" i="38"/>
  <c r="J57" i="38" s="1"/>
  <c r="H46" i="38"/>
  <c r="H57" i="38" s="1"/>
  <c r="F46" i="38"/>
  <c r="F57" i="38" s="1"/>
  <c r="T45" i="38"/>
  <c r="R45" i="38"/>
  <c r="P45" i="38"/>
  <c r="U44" i="38"/>
  <c r="S44" i="38"/>
  <c r="Q44" i="38"/>
  <c r="U43" i="38"/>
  <c r="U45" i="38" s="1"/>
  <c r="S43" i="38"/>
  <c r="S45" i="38" s="1"/>
  <c r="Q43" i="38"/>
  <c r="Q45" i="38" s="1"/>
  <c r="I43" i="38"/>
  <c r="G43" i="38"/>
  <c r="E43" i="38"/>
  <c r="J42" i="38"/>
  <c r="H42" i="38"/>
  <c r="F42" i="38"/>
  <c r="T41" i="38"/>
  <c r="R41" i="38"/>
  <c r="P41" i="38"/>
  <c r="J41" i="38"/>
  <c r="H41" i="38"/>
  <c r="F41" i="38"/>
  <c r="U40" i="38"/>
  <c r="S40" i="38"/>
  <c r="Q40" i="38"/>
  <c r="J40" i="38"/>
  <c r="H40" i="38"/>
  <c r="F40" i="38"/>
  <c r="U39" i="38"/>
  <c r="S39" i="38"/>
  <c r="Q39" i="38"/>
  <c r="J39" i="38"/>
  <c r="J43" i="38" s="1"/>
  <c r="H39" i="38"/>
  <c r="H43" i="38" s="1"/>
  <c r="F39" i="38"/>
  <c r="F43" i="38" s="1"/>
  <c r="U38" i="38"/>
  <c r="S38" i="38"/>
  <c r="Q38" i="38"/>
  <c r="U37" i="38"/>
  <c r="S37" i="38"/>
  <c r="Q37" i="38"/>
  <c r="U36" i="38"/>
  <c r="S36" i="38"/>
  <c r="Q36" i="38"/>
  <c r="I36" i="38"/>
  <c r="G36" i="38"/>
  <c r="E36" i="38"/>
  <c r="U35" i="38"/>
  <c r="S35" i="38"/>
  <c r="Q35" i="38"/>
  <c r="J35" i="38"/>
  <c r="H35" i="38"/>
  <c r="F35" i="38"/>
  <c r="U34" i="38"/>
  <c r="S34" i="38"/>
  <c r="Q34" i="38"/>
  <c r="J34" i="38"/>
  <c r="J36" i="38" s="1"/>
  <c r="H34" i="38"/>
  <c r="H36" i="38" s="1"/>
  <c r="F34" i="38"/>
  <c r="F36" i="38" s="1"/>
  <c r="U33" i="38"/>
  <c r="S33" i="38"/>
  <c r="Q33" i="38"/>
  <c r="U32" i="38"/>
  <c r="S32" i="38"/>
  <c r="Q32" i="38"/>
  <c r="I32" i="38"/>
  <c r="G32" i="38"/>
  <c r="E32" i="38"/>
  <c r="U31" i="38"/>
  <c r="S31" i="38"/>
  <c r="Q31" i="38"/>
  <c r="J31" i="38"/>
  <c r="H31" i="38"/>
  <c r="F31" i="38"/>
  <c r="J30" i="38"/>
  <c r="H30" i="38"/>
  <c r="F30" i="38"/>
  <c r="T29" i="38"/>
  <c r="R29" i="38"/>
  <c r="P29" i="38"/>
  <c r="J29" i="38"/>
  <c r="H29" i="38"/>
  <c r="F29" i="38"/>
  <c r="J28" i="38"/>
  <c r="H28" i="38"/>
  <c r="F28" i="38"/>
  <c r="J27" i="38"/>
  <c r="H27" i="38"/>
  <c r="F27" i="38"/>
  <c r="U26" i="38"/>
  <c r="S26" i="38"/>
  <c r="Q26" i="38"/>
  <c r="J26" i="38"/>
  <c r="H26" i="38"/>
  <c r="F26" i="38"/>
  <c r="J25" i="38"/>
  <c r="H25" i="38"/>
  <c r="F25" i="38"/>
  <c r="U24" i="38"/>
  <c r="S24" i="38"/>
  <c r="Q24" i="38"/>
  <c r="J24" i="38"/>
  <c r="H24" i="38"/>
  <c r="F24" i="38"/>
  <c r="J23" i="38"/>
  <c r="H23" i="38"/>
  <c r="F23" i="38"/>
  <c r="U22" i="38"/>
  <c r="S22" i="38"/>
  <c r="Q22" i="38"/>
  <c r="J22" i="38"/>
  <c r="J32" i="38" s="1"/>
  <c r="H22" i="38"/>
  <c r="H32" i="38" s="1"/>
  <c r="F22" i="38"/>
  <c r="F32" i="38" s="1"/>
  <c r="U20" i="38"/>
  <c r="S20" i="38"/>
  <c r="Q20" i="38"/>
  <c r="I20" i="38"/>
  <c r="G20" i="38"/>
  <c r="G37" i="38" s="1"/>
  <c r="G58" i="38" s="1"/>
  <c r="E20" i="38"/>
  <c r="E37" i="38" s="1"/>
  <c r="E58" i="38" s="1"/>
  <c r="J19" i="38"/>
  <c r="H19" i="38"/>
  <c r="F19" i="38"/>
  <c r="U18" i="38"/>
  <c r="S18" i="38"/>
  <c r="Q18" i="38"/>
  <c r="J18" i="38"/>
  <c r="H18" i="38"/>
  <c r="F18" i="38"/>
  <c r="J17" i="38"/>
  <c r="H17" i="38"/>
  <c r="F17" i="38"/>
  <c r="U16" i="38"/>
  <c r="S16" i="38"/>
  <c r="Q16" i="38"/>
  <c r="J16" i="38"/>
  <c r="H16" i="38"/>
  <c r="F16" i="38"/>
  <c r="J15" i="38"/>
  <c r="H15" i="38"/>
  <c r="F15" i="38"/>
  <c r="U14" i="38"/>
  <c r="S14" i="38"/>
  <c r="Q14" i="38"/>
  <c r="J14" i="38"/>
  <c r="H14" i="38"/>
  <c r="F14" i="38"/>
  <c r="J13" i="38"/>
  <c r="J20" i="38" s="1"/>
  <c r="H13" i="38"/>
  <c r="H20" i="38" s="1"/>
  <c r="F13" i="38"/>
  <c r="F20" i="38" s="1"/>
  <c r="F37" i="38" s="1"/>
  <c r="U11" i="38"/>
  <c r="S11" i="38"/>
  <c r="Q11" i="38"/>
  <c r="H137" i="29"/>
  <c r="W136" i="29"/>
  <c r="V136" i="29"/>
  <c r="U136" i="29"/>
  <c r="T136" i="29"/>
  <c r="S136" i="29"/>
  <c r="R136" i="29"/>
  <c r="Q136" i="29"/>
  <c r="H136" i="29"/>
  <c r="H132" i="29"/>
  <c r="Q132" i="29"/>
  <c r="R132" i="29"/>
  <c r="S132" i="29"/>
  <c r="T132" i="29"/>
  <c r="U132" i="29"/>
  <c r="V132" i="29"/>
  <c r="W132" i="29"/>
  <c r="W130" i="29"/>
  <c r="V130" i="29"/>
  <c r="U130" i="29"/>
  <c r="T130" i="29"/>
  <c r="S130" i="29"/>
  <c r="R130" i="29"/>
  <c r="Q130" i="29"/>
  <c r="H130" i="29"/>
  <c r="H125" i="29"/>
  <c r="R125" i="29"/>
  <c r="H104" i="29"/>
  <c r="H96" i="29"/>
  <c r="Q96" i="29"/>
  <c r="R96" i="29"/>
  <c r="S96" i="29"/>
  <c r="T96" i="29"/>
  <c r="U96" i="29"/>
  <c r="V96" i="29"/>
  <c r="W96" i="29"/>
  <c r="W88" i="29"/>
  <c r="V88" i="29"/>
  <c r="U88" i="29"/>
  <c r="T88" i="29"/>
  <c r="S88" i="29"/>
  <c r="R88" i="29"/>
  <c r="Q88" i="29"/>
  <c r="H88" i="29"/>
  <c r="H75" i="29"/>
  <c r="Q75" i="29"/>
  <c r="R75" i="29"/>
  <c r="S75" i="29"/>
  <c r="T75" i="29"/>
  <c r="U75" i="29"/>
  <c r="V75" i="29"/>
  <c r="W75" i="29"/>
  <c r="W72" i="29"/>
  <c r="V72" i="29"/>
  <c r="U72" i="29"/>
  <c r="T72" i="29"/>
  <c r="S72" i="29"/>
  <c r="R72" i="29"/>
  <c r="Q72" i="29"/>
  <c r="H72" i="29"/>
  <c r="R62" i="29"/>
  <c r="H62" i="29"/>
  <c r="H35" i="29"/>
  <c r="H27" i="29"/>
  <c r="H21" i="29"/>
  <c r="R35" i="29"/>
  <c r="Q27" i="29"/>
  <c r="R27" i="29"/>
  <c r="S27" i="29"/>
  <c r="T27" i="29"/>
  <c r="U27" i="29"/>
  <c r="V27" i="29"/>
  <c r="W27" i="29"/>
  <c r="R21" i="29"/>
  <c r="C134" i="37"/>
  <c r="C133" i="37"/>
  <c r="C132" i="37"/>
  <c r="C131" i="37"/>
  <c r="C130" i="37"/>
  <c r="G127" i="37"/>
  <c r="F127" i="37"/>
  <c r="E127" i="37"/>
  <c r="D127" i="37"/>
  <c r="G126" i="37"/>
  <c r="F126" i="37"/>
  <c r="E126" i="37"/>
  <c r="D126" i="37"/>
  <c r="G125" i="37"/>
  <c r="F125" i="37"/>
  <c r="E125" i="37"/>
  <c r="D125" i="37"/>
  <c r="G124" i="37"/>
  <c r="F124" i="37"/>
  <c r="E124" i="37"/>
  <c r="D124" i="37"/>
  <c r="G123" i="37"/>
  <c r="F123" i="37"/>
  <c r="E123" i="37"/>
  <c r="D123" i="37"/>
  <c r="G122" i="37"/>
  <c r="F122" i="37"/>
  <c r="E122" i="37"/>
  <c r="D122" i="37"/>
  <c r="G121" i="37"/>
  <c r="F121" i="37"/>
  <c r="E121" i="37"/>
  <c r="D121" i="37"/>
  <c r="G120" i="37"/>
  <c r="F120" i="37"/>
  <c r="E120" i="37"/>
  <c r="D120" i="37"/>
  <c r="G119" i="37"/>
  <c r="F119" i="37"/>
  <c r="E119" i="37"/>
  <c r="D119" i="37"/>
  <c r="G118" i="37"/>
  <c r="F118" i="37"/>
  <c r="E118" i="37"/>
  <c r="D118" i="37"/>
  <c r="G117" i="37"/>
  <c r="F117" i="37"/>
  <c r="E117" i="37"/>
  <c r="D117" i="37"/>
  <c r="G116" i="37"/>
  <c r="F116" i="37"/>
  <c r="E116" i="37"/>
  <c r="D116" i="37"/>
  <c r="G115" i="37"/>
  <c r="F115" i="37"/>
  <c r="E115" i="37"/>
  <c r="D115" i="37"/>
  <c r="G114" i="37"/>
  <c r="F114" i="37"/>
  <c r="E114" i="37"/>
  <c r="D114" i="37"/>
  <c r="G113" i="37"/>
  <c r="F113" i="37"/>
  <c r="E113" i="37"/>
  <c r="D113" i="37"/>
  <c r="G112" i="37"/>
  <c r="F112" i="37"/>
  <c r="E112" i="37"/>
  <c r="D112" i="37"/>
  <c r="G111" i="37"/>
  <c r="F111" i="37"/>
  <c r="E111" i="37"/>
  <c r="D111" i="37"/>
  <c r="G110" i="37"/>
  <c r="F110" i="37"/>
  <c r="E110" i="37"/>
  <c r="D110" i="37"/>
  <c r="G109" i="37"/>
  <c r="F109" i="37"/>
  <c r="E109" i="37"/>
  <c r="D109" i="37"/>
  <c r="G108" i="37"/>
  <c r="F108" i="37"/>
  <c r="E108" i="37"/>
  <c r="D108" i="37"/>
  <c r="G107" i="37"/>
  <c r="G134" i="37" s="1"/>
  <c r="F107" i="37"/>
  <c r="F134" i="37" s="1"/>
  <c r="E107" i="37"/>
  <c r="E134" i="37" s="1"/>
  <c r="D107" i="37"/>
  <c r="D134" i="37" s="1"/>
  <c r="G106" i="37"/>
  <c r="G133" i="37" s="1"/>
  <c r="F106" i="37"/>
  <c r="F133" i="37" s="1"/>
  <c r="E106" i="37"/>
  <c r="E133" i="37" s="1"/>
  <c r="D106" i="37"/>
  <c r="D133" i="37" s="1"/>
  <c r="G105" i="37"/>
  <c r="G132" i="37" s="1"/>
  <c r="F105" i="37"/>
  <c r="F132" i="37" s="1"/>
  <c r="E105" i="37"/>
  <c r="E132" i="37" s="1"/>
  <c r="D105" i="37"/>
  <c r="D132" i="37" s="1"/>
  <c r="G104" i="37"/>
  <c r="G131" i="37" s="1"/>
  <c r="F104" i="37"/>
  <c r="F131" i="37" s="1"/>
  <c r="E104" i="37"/>
  <c r="E131" i="37" s="1"/>
  <c r="D104" i="37"/>
  <c r="D131" i="37" s="1"/>
  <c r="G103" i="37"/>
  <c r="G130" i="37" s="1"/>
  <c r="F103" i="37"/>
  <c r="F130" i="37" s="1"/>
  <c r="E103" i="37"/>
  <c r="E130" i="37" s="1"/>
  <c r="D103" i="37"/>
  <c r="D130" i="37" s="1"/>
  <c r="G98" i="37"/>
  <c r="F98" i="37"/>
  <c r="E98" i="37"/>
  <c r="D98" i="37"/>
  <c r="C98" i="37"/>
  <c r="B98" i="37"/>
  <c r="C88" i="37"/>
  <c r="C87" i="37"/>
  <c r="C86" i="37"/>
  <c r="C85" i="37"/>
  <c r="C84" i="37"/>
  <c r="G81" i="37"/>
  <c r="F81" i="37"/>
  <c r="E81" i="37"/>
  <c r="D81" i="37"/>
  <c r="G80" i="37"/>
  <c r="F80" i="37"/>
  <c r="E80" i="37"/>
  <c r="D80" i="37"/>
  <c r="G79" i="37"/>
  <c r="G86" i="37" s="1"/>
  <c r="F79" i="37"/>
  <c r="F86" i="37" s="1"/>
  <c r="E79" i="37"/>
  <c r="E86" i="37" s="1"/>
  <c r="D79" i="37"/>
  <c r="D86" i="37" s="1"/>
  <c r="G78" i="37"/>
  <c r="G85" i="37" s="1"/>
  <c r="F78" i="37"/>
  <c r="F85" i="37" s="1"/>
  <c r="E78" i="37"/>
  <c r="E85" i="37" s="1"/>
  <c r="D78" i="37"/>
  <c r="D85" i="37" s="1"/>
  <c r="G77" i="37"/>
  <c r="G84" i="37" s="1"/>
  <c r="F77" i="37"/>
  <c r="F84" i="37" s="1"/>
  <c r="E77" i="37"/>
  <c r="E84" i="37" s="1"/>
  <c r="D77" i="37"/>
  <c r="D84" i="37" s="1"/>
  <c r="G76" i="37"/>
  <c r="G88" i="37" s="1"/>
  <c r="F76" i="37"/>
  <c r="F88" i="37" s="1"/>
  <c r="E76" i="37"/>
  <c r="E88" i="37" s="1"/>
  <c r="D76" i="37"/>
  <c r="D88" i="37" s="1"/>
  <c r="G75" i="37"/>
  <c r="G87" i="37" s="1"/>
  <c r="F75" i="37"/>
  <c r="F87" i="37" s="1"/>
  <c r="E75" i="37"/>
  <c r="E87" i="37" s="1"/>
  <c r="D75" i="37"/>
  <c r="D87" i="37" s="1"/>
  <c r="G74" i="37"/>
  <c r="F74" i="37"/>
  <c r="E74" i="37"/>
  <c r="D74" i="37"/>
  <c r="G73" i="37"/>
  <c r="F73" i="37"/>
  <c r="E73" i="37"/>
  <c r="D73" i="37"/>
  <c r="G72" i="37"/>
  <c r="F72" i="37"/>
  <c r="E72" i="37"/>
  <c r="D72" i="37"/>
  <c r="G71" i="37"/>
  <c r="F71" i="37"/>
  <c r="E71" i="37"/>
  <c r="D71" i="37"/>
  <c r="G70" i="37"/>
  <c r="F70" i="37"/>
  <c r="E70" i="37"/>
  <c r="D70" i="37"/>
  <c r="G69" i="37"/>
  <c r="F69" i="37"/>
  <c r="E69" i="37"/>
  <c r="D69" i="37"/>
  <c r="G68" i="37"/>
  <c r="F68" i="37"/>
  <c r="E68" i="37"/>
  <c r="D68" i="37"/>
  <c r="G67" i="37"/>
  <c r="F67" i="37"/>
  <c r="E67" i="37"/>
  <c r="D67" i="37"/>
  <c r="G66" i="37"/>
  <c r="F66" i="37"/>
  <c r="E66" i="37"/>
  <c r="D66" i="37"/>
  <c r="G65" i="37"/>
  <c r="F65" i="37"/>
  <c r="E65" i="37"/>
  <c r="D65" i="37"/>
  <c r="G64" i="37"/>
  <c r="F64" i="37"/>
  <c r="E64" i="37"/>
  <c r="D64" i="37"/>
  <c r="G63" i="37"/>
  <c r="F63" i="37"/>
  <c r="E63" i="37"/>
  <c r="D63" i="37"/>
  <c r="G62" i="37"/>
  <c r="F62" i="37"/>
  <c r="E62" i="37"/>
  <c r="D62" i="37"/>
  <c r="G61" i="37"/>
  <c r="F61" i="37"/>
  <c r="E61" i="37"/>
  <c r="D61" i="37"/>
  <c r="G60" i="37"/>
  <c r="F60" i="37"/>
  <c r="E60" i="37"/>
  <c r="D60" i="37"/>
  <c r="G59" i="37"/>
  <c r="F59" i="37"/>
  <c r="E59" i="37"/>
  <c r="D59" i="37"/>
  <c r="G58" i="37"/>
  <c r="F58" i="37"/>
  <c r="E58" i="37"/>
  <c r="D58" i="37"/>
  <c r="G57" i="37"/>
  <c r="F57" i="37"/>
  <c r="E57" i="37"/>
  <c r="D57" i="37"/>
  <c r="I43" i="37"/>
  <c r="H43" i="37"/>
  <c r="G43" i="37"/>
  <c r="F43" i="37"/>
  <c r="E43" i="37"/>
  <c r="D43" i="37"/>
  <c r="C43" i="37"/>
  <c r="B43" i="37"/>
  <c r="B9" i="23"/>
  <c r="B5" i="23"/>
  <c r="C5" i="23"/>
  <c r="Q105" i="29"/>
  <c r="Q106" i="29"/>
  <c r="Q107" i="29"/>
  <c r="Q108" i="29"/>
  <c r="Q109" i="29"/>
  <c r="Q110" i="29"/>
  <c r="Q19" i="29"/>
  <c r="R19" i="29"/>
  <c r="S19" i="29" s="1"/>
  <c r="Q20" i="29"/>
  <c r="R20" i="29"/>
  <c r="S20" i="29"/>
  <c r="U20" i="29"/>
  <c r="V20" i="29"/>
  <c r="Q97" i="29"/>
  <c r="R97" i="29"/>
  <c r="Q98" i="29"/>
  <c r="R98" i="29"/>
  <c r="S98" i="29"/>
  <c r="Q99" i="29"/>
  <c r="R99" i="29"/>
  <c r="S99" i="29" s="1"/>
  <c r="U99" i="29"/>
  <c r="V99" i="29"/>
  <c r="Q100" i="29"/>
  <c r="R100" i="29"/>
  <c r="S100" i="29"/>
  <c r="U100" i="29"/>
  <c r="V100" i="29"/>
  <c r="Q101" i="29"/>
  <c r="R101" i="29"/>
  <c r="Q102" i="29"/>
  <c r="R102" i="29"/>
  <c r="S102" i="29"/>
  <c r="Q38" i="29"/>
  <c r="R38" i="29"/>
  <c r="Q39" i="29"/>
  <c r="R39" i="29"/>
  <c r="V39" i="29" s="1"/>
  <c r="S39" i="29"/>
  <c r="Q43" i="29"/>
  <c r="R43" i="29"/>
  <c r="S43" i="29"/>
  <c r="U43" i="29"/>
  <c r="Q44" i="29"/>
  <c r="R44" i="29"/>
  <c r="S44" i="29" s="1"/>
  <c r="Q45" i="29"/>
  <c r="R45" i="29"/>
  <c r="V45" i="29" s="1"/>
  <c r="S45" i="29"/>
  <c r="Q46" i="29"/>
  <c r="R46" i="29"/>
  <c r="S46" i="29"/>
  <c r="Q47" i="29"/>
  <c r="R47" i="29"/>
  <c r="V47" i="29" s="1"/>
  <c r="S47" i="29"/>
  <c r="Q48" i="29"/>
  <c r="R48" i="29"/>
  <c r="V48" i="29" s="1"/>
  <c r="S48" i="29"/>
  <c r="Q55" i="29"/>
  <c r="R55" i="29"/>
  <c r="S55" i="29"/>
  <c r="Q56" i="29"/>
  <c r="R56" i="29"/>
  <c r="S56" i="29" s="1"/>
  <c r="Q57" i="29"/>
  <c r="R57" i="29"/>
  <c r="S57" i="29"/>
  <c r="Q58" i="29"/>
  <c r="R58" i="29"/>
  <c r="Q59" i="29"/>
  <c r="R59" i="29"/>
  <c r="S59" i="29"/>
  <c r="Q60" i="29"/>
  <c r="R60" i="29"/>
  <c r="S60" i="29"/>
  <c r="R36" i="29"/>
  <c r="Q36" i="29"/>
  <c r="A5" i="23"/>
  <c r="C3" i="29"/>
  <c r="C2" i="29"/>
  <c r="R11" i="29"/>
  <c r="Q111" i="29"/>
  <c r="Q112" i="29"/>
  <c r="Q113" i="29"/>
  <c r="Q114" i="29"/>
  <c r="Q41" i="29"/>
  <c r="Q42" i="29"/>
  <c r="Q49" i="29"/>
  <c r="Q50" i="29"/>
  <c r="Q51" i="29"/>
  <c r="Q52" i="29"/>
  <c r="Q53" i="29"/>
  <c r="Q37" i="29"/>
  <c r="Q28" i="29"/>
  <c r="Q29" i="29"/>
  <c r="Q30" i="29"/>
  <c r="Q31" i="29"/>
  <c r="Q32" i="29"/>
  <c r="Q34" i="29"/>
  <c r="Q12" i="29"/>
  <c r="Q11" i="29"/>
  <c r="Q21" i="29" s="1"/>
  <c r="R114" i="29"/>
  <c r="S114" i="29" s="1"/>
  <c r="R113" i="29"/>
  <c r="S113" i="29" s="1"/>
  <c r="R112" i="29"/>
  <c r="R111" i="29"/>
  <c r="S111" i="29" s="1"/>
  <c r="R110" i="29"/>
  <c r="S110" i="29" s="1"/>
  <c r="R109" i="29"/>
  <c r="S109" i="29" s="1"/>
  <c r="R108" i="29"/>
  <c r="S108" i="29" s="1"/>
  <c r="R107" i="29"/>
  <c r="S107" i="29" s="1"/>
  <c r="R106" i="29"/>
  <c r="S106" i="29" s="1"/>
  <c r="R105" i="29"/>
  <c r="S105" i="29" s="1"/>
  <c r="R53" i="29"/>
  <c r="S53" i="29" s="1"/>
  <c r="R52" i="29"/>
  <c r="S52" i="29" s="1"/>
  <c r="R51" i="29"/>
  <c r="S51" i="29" s="1"/>
  <c r="R50" i="29"/>
  <c r="S50" i="29" s="1"/>
  <c r="R49" i="29"/>
  <c r="S49" i="29" s="1"/>
  <c r="R42" i="29"/>
  <c r="S42" i="29" s="1"/>
  <c r="R41" i="29"/>
  <c r="S41" i="29" s="1"/>
  <c r="R37" i="29"/>
  <c r="S37" i="29" s="1"/>
  <c r="R34" i="29"/>
  <c r="S34" i="29" s="1"/>
  <c r="R32" i="29"/>
  <c r="S32" i="29" s="1"/>
  <c r="R31" i="29"/>
  <c r="S31" i="29" s="1"/>
  <c r="R30" i="29"/>
  <c r="S30" i="29" s="1"/>
  <c r="R29" i="29"/>
  <c r="S29" i="29" s="1"/>
  <c r="R28" i="29"/>
  <c r="R12" i="29"/>
  <c r="F13" i="8"/>
  <c r="AP66" i="8"/>
  <c r="AN66" i="8"/>
  <c r="AL66" i="8"/>
  <c r="AQ65" i="8"/>
  <c r="AO65" i="8"/>
  <c r="AM65" i="8"/>
  <c r="AQ64" i="8"/>
  <c r="AO64" i="8"/>
  <c r="AM64" i="8"/>
  <c r="AQ63" i="8"/>
  <c r="AO63" i="8"/>
  <c r="AM63" i="8"/>
  <c r="AQ62" i="8"/>
  <c r="AO62" i="8"/>
  <c r="AM62" i="8"/>
  <c r="AQ61" i="8"/>
  <c r="AO61" i="8"/>
  <c r="AM61" i="8"/>
  <c r="AQ60" i="8"/>
  <c r="AO60" i="8"/>
  <c r="AM60" i="8"/>
  <c r="AQ59" i="8"/>
  <c r="AO59" i="8"/>
  <c r="AM59" i="8"/>
  <c r="AQ57" i="8"/>
  <c r="AO57" i="8"/>
  <c r="AM57" i="8"/>
  <c r="AQ56" i="8"/>
  <c r="AO56" i="8"/>
  <c r="AM56" i="8"/>
  <c r="AQ55" i="8"/>
  <c r="AQ66" i="8" s="1"/>
  <c r="AO55" i="8"/>
  <c r="AO66" i="8" s="1"/>
  <c r="AM55" i="8"/>
  <c r="AM66" i="8" s="1"/>
  <c r="AP52" i="8"/>
  <c r="AN52" i="8"/>
  <c r="AL52" i="8"/>
  <c r="AQ51" i="8"/>
  <c r="AO51" i="8"/>
  <c r="AM51" i="8"/>
  <c r="AQ50" i="8"/>
  <c r="AO50" i="8"/>
  <c r="AM50" i="8"/>
  <c r="AQ49" i="8"/>
  <c r="AO49" i="8"/>
  <c r="AM49" i="8"/>
  <c r="AQ48" i="8"/>
  <c r="AQ52" i="8" s="1"/>
  <c r="AO48" i="8"/>
  <c r="AO52" i="8" s="1"/>
  <c r="AM48" i="8"/>
  <c r="AM52" i="8" s="1"/>
  <c r="AP45" i="8"/>
  <c r="AN45" i="8"/>
  <c r="AL45" i="8"/>
  <c r="AQ44" i="8"/>
  <c r="AO44" i="8"/>
  <c r="AM44" i="8"/>
  <c r="AQ43" i="8"/>
  <c r="AQ45" i="8" s="1"/>
  <c r="AO43" i="8"/>
  <c r="AO45" i="8" s="1"/>
  <c r="AM43" i="8"/>
  <c r="AM45" i="8" s="1"/>
  <c r="AP41" i="8"/>
  <c r="AN41" i="8"/>
  <c r="AL41" i="8"/>
  <c r="AQ40" i="8"/>
  <c r="AO40" i="8"/>
  <c r="AM40" i="8"/>
  <c r="AQ39" i="8"/>
  <c r="AO39" i="8"/>
  <c r="AM39" i="8"/>
  <c r="AQ38" i="8"/>
  <c r="AO38" i="8"/>
  <c r="AM38" i="8"/>
  <c r="AQ37" i="8"/>
  <c r="AO37" i="8"/>
  <c r="AM37" i="8"/>
  <c r="AQ36" i="8"/>
  <c r="AO36" i="8"/>
  <c r="AM36" i="8"/>
  <c r="AQ35" i="8"/>
  <c r="AO35" i="8"/>
  <c r="AM35" i="8"/>
  <c r="AQ34" i="8"/>
  <c r="AO34" i="8"/>
  <c r="AM34" i="8"/>
  <c r="AQ33" i="8"/>
  <c r="AO33" i="8"/>
  <c r="AM33" i="8"/>
  <c r="AQ32" i="8"/>
  <c r="AO32" i="8"/>
  <c r="AM32" i="8"/>
  <c r="AQ31" i="8"/>
  <c r="AQ41" i="8" s="1"/>
  <c r="AO31" i="8"/>
  <c r="AO41" i="8" s="1"/>
  <c r="AM31" i="8"/>
  <c r="AP29" i="8"/>
  <c r="AP46" i="8" s="1"/>
  <c r="AP67" i="8" s="1"/>
  <c r="AN29" i="8"/>
  <c r="AN46" i="8" s="1"/>
  <c r="AN67" i="8" s="1"/>
  <c r="AQ26" i="8"/>
  <c r="AO26" i="8"/>
  <c r="AM26" i="8"/>
  <c r="AQ24" i="8"/>
  <c r="AO24" i="8"/>
  <c r="AM24" i="8"/>
  <c r="AQ22" i="8"/>
  <c r="AO22" i="8"/>
  <c r="AM22" i="8"/>
  <c r="AQ20" i="8"/>
  <c r="AO20" i="8"/>
  <c r="AM20" i="8"/>
  <c r="AQ18" i="8"/>
  <c r="AO18" i="8"/>
  <c r="AM18" i="8"/>
  <c r="AQ16" i="8"/>
  <c r="AO16" i="8"/>
  <c r="AM16" i="8"/>
  <c r="AQ14" i="8"/>
  <c r="AO14" i="8"/>
  <c r="AM14" i="8"/>
  <c r="AQ11" i="8"/>
  <c r="AO11" i="8"/>
  <c r="AM11" i="8"/>
  <c r="AE66" i="8"/>
  <c r="AC66" i="8"/>
  <c r="AA66" i="8"/>
  <c r="AF65" i="8"/>
  <c r="AD65" i="8"/>
  <c r="AB65" i="8"/>
  <c r="AF64" i="8"/>
  <c r="AD64" i="8"/>
  <c r="AB64" i="8"/>
  <c r="AF63" i="8"/>
  <c r="AD63" i="8"/>
  <c r="AB63" i="8"/>
  <c r="AF62" i="8"/>
  <c r="AD62" i="8"/>
  <c r="AB62" i="8"/>
  <c r="AF61" i="8"/>
  <c r="AD61" i="8"/>
  <c r="AB61" i="8"/>
  <c r="AF60" i="8"/>
  <c r="AD60" i="8"/>
  <c r="AB60" i="8"/>
  <c r="AF59" i="8"/>
  <c r="AD59" i="8"/>
  <c r="AB59" i="8"/>
  <c r="AF57" i="8"/>
  <c r="AD57" i="8"/>
  <c r="AB57" i="8"/>
  <c r="AF56" i="8"/>
  <c r="AD56" i="8"/>
  <c r="AB56" i="8"/>
  <c r="AF55" i="8"/>
  <c r="AF66" i="8" s="1"/>
  <c r="AD55" i="8"/>
  <c r="AD66" i="8" s="1"/>
  <c r="AB55" i="8"/>
  <c r="AB66" i="8" s="1"/>
  <c r="AE52" i="8"/>
  <c r="AC52" i="8"/>
  <c r="AA52" i="8"/>
  <c r="AF51" i="8"/>
  <c r="AD51" i="8"/>
  <c r="AB51" i="8"/>
  <c r="AF50" i="8"/>
  <c r="AD50" i="8"/>
  <c r="AB50" i="8"/>
  <c r="AF49" i="8"/>
  <c r="AD49" i="8"/>
  <c r="AB49" i="8"/>
  <c r="AF48" i="8"/>
  <c r="AF52" i="8" s="1"/>
  <c r="AD48" i="8"/>
  <c r="AD52" i="8" s="1"/>
  <c r="AB48" i="8"/>
  <c r="AB52" i="8" s="1"/>
  <c r="AE45" i="8"/>
  <c r="AC45" i="8"/>
  <c r="AA45" i="8"/>
  <c r="AF44" i="8"/>
  <c r="AD44" i="8"/>
  <c r="AB44" i="8"/>
  <c r="AF43" i="8"/>
  <c r="AF45" i="8" s="1"/>
  <c r="AD43" i="8"/>
  <c r="AD45" i="8" s="1"/>
  <c r="AB43" i="8"/>
  <c r="AB45" i="8" s="1"/>
  <c r="AE41" i="8"/>
  <c r="AC41" i="8"/>
  <c r="AA41" i="8"/>
  <c r="AF40" i="8"/>
  <c r="AD40" i="8"/>
  <c r="AB40" i="8"/>
  <c r="AF39" i="8"/>
  <c r="AD39" i="8"/>
  <c r="AB39" i="8"/>
  <c r="AF38" i="8"/>
  <c r="AD38" i="8"/>
  <c r="AB38" i="8"/>
  <c r="AF37" i="8"/>
  <c r="AD37" i="8"/>
  <c r="AB37" i="8"/>
  <c r="AF36" i="8"/>
  <c r="AD36" i="8"/>
  <c r="AB36" i="8"/>
  <c r="AF35" i="8"/>
  <c r="AD35" i="8"/>
  <c r="AB35" i="8"/>
  <c r="AF34" i="8"/>
  <c r="AD34" i="8"/>
  <c r="AB34" i="8"/>
  <c r="AF33" i="8"/>
  <c r="AD33" i="8"/>
  <c r="AB33" i="8"/>
  <c r="AF32" i="8"/>
  <c r="AD32" i="8"/>
  <c r="AB32" i="8"/>
  <c r="AF31" i="8"/>
  <c r="AF41" i="8" s="1"/>
  <c r="AD31" i="8"/>
  <c r="AD41" i="8" s="1"/>
  <c r="AB31" i="8"/>
  <c r="AB41" i="8" s="1"/>
  <c r="AE29" i="8"/>
  <c r="AE46" i="8" s="1"/>
  <c r="AE67" i="8" s="1"/>
  <c r="AC29" i="8"/>
  <c r="AC46" i="8" s="1"/>
  <c r="AF26" i="8"/>
  <c r="AD26" i="8"/>
  <c r="AB26" i="8"/>
  <c r="AF24" i="8"/>
  <c r="AD24" i="8"/>
  <c r="AB24" i="8"/>
  <c r="AF22" i="8"/>
  <c r="AD22" i="8"/>
  <c r="AB22" i="8"/>
  <c r="AF20" i="8"/>
  <c r="AD20" i="8"/>
  <c r="AB20" i="8"/>
  <c r="AF18" i="8"/>
  <c r="AD18" i="8"/>
  <c r="AB18" i="8"/>
  <c r="AF16" i="8"/>
  <c r="AD16" i="8"/>
  <c r="AB16" i="8"/>
  <c r="AF14" i="8"/>
  <c r="AD14" i="8"/>
  <c r="AB14" i="8"/>
  <c r="AF11" i="8"/>
  <c r="AD11" i="8"/>
  <c r="AB11" i="8"/>
  <c r="T66" i="8"/>
  <c r="R66" i="8"/>
  <c r="P66" i="8"/>
  <c r="U65" i="8"/>
  <c r="S65" i="8"/>
  <c r="Q65" i="8"/>
  <c r="U64" i="8"/>
  <c r="S64" i="8"/>
  <c r="Q64" i="8"/>
  <c r="U63" i="8"/>
  <c r="S63" i="8"/>
  <c r="Q63" i="8"/>
  <c r="U62" i="8"/>
  <c r="S62" i="8"/>
  <c r="Q62" i="8"/>
  <c r="U61" i="8"/>
  <c r="S61" i="8"/>
  <c r="Q61" i="8"/>
  <c r="U60" i="8"/>
  <c r="S60" i="8"/>
  <c r="Q60" i="8"/>
  <c r="U59" i="8"/>
  <c r="S59" i="8"/>
  <c r="Q59" i="8"/>
  <c r="U57" i="8"/>
  <c r="S57" i="8"/>
  <c r="Q57" i="8"/>
  <c r="U56" i="8"/>
  <c r="S56" i="8"/>
  <c r="Q56" i="8"/>
  <c r="U55" i="8"/>
  <c r="U66" i="8" s="1"/>
  <c r="S55" i="8"/>
  <c r="S66" i="8" s="1"/>
  <c r="Q55" i="8"/>
  <c r="Q66" i="8" s="1"/>
  <c r="T52" i="8"/>
  <c r="R52" i="8"/>
  <c r="P52" i="8"/>
  <c r="U51" i="8"/>
  <c r="S51" i="8"/>
  <c r="Q51" i="8"/>
  <c r="U50" i="8"/>
  <c r="S50" i="8"/>
  <c r="Q50" i="8"/>
  <c r="U49" i="8"/>
  <c r="S49" i="8"/>
  <c r="Q49" i="8"/>
  <c r="U48" i="8"/>
  <c r="U52" i="8" s="1"/>
  <c r="S48" i="8"/>
  <c r="S52" i="8" s="1"/>
  <c r="Q48" i="8"/>
  <c r="Q52" i="8" s="1"/>
  <c r="T45" i="8"/>
  <c r="R45" i="8"/>
  <c r="P45" i="8"/>
  <c r="U44" i="8"/>
  <c r="S44" i="8"/>
  <c r="Q44" i="8"/>
  <c r="U43" i="8"/>
  <c r="U45" i="8" s="1"/>
  <c r="S43" i="8"/>
  <c r="S45" i="8" s="1"/>
  <c r="Q43" i="8"/>
  <c r="Q45" i="8" s="1"/>
  <c r="T41" i="8"/>
  <c r="T46" i="8" s="1"/>
  <c r="T67" i="8" s="1"/>
  <c r="R41" i="8"/>
  <c r="R46" i="8" s="1"/>
  <c r="R67" i="8" s="1"/>
  <c r="P41" i="8"/>
  <c r="U40" i="8"/>
  <c r="S40" i="8"/>
  <c r="Q40" i="8"/>
  <c r="U39" i="8"/>
  <c r="U41" i="8" s="1"/>
  <c r="S39" i="8"/>
  <c r="S41" i="8" s="1"/>
  <c r="Q39" i="8"/>
  <c r="U38" i="8"/>
  <c r="S38" i="8"/>
  <c r="Q38" i="8"/>
  <c r="U37" i="8"/>
  <c r="S37" i="8"/>
  <c r="Q37" i="8"/>
  <c r="U36" i="8"/>
  <c r="S36" i="8"/>
  <c r="Q36" i="8"/>
  <c r="U35" i="8"/>
  <c r="S35" i="8"/>
  <c r="Q35" i="8"/>
  <c r="U34" i="8"/>
  <c r="S34" i="8"/>
  <c r="Q34" i="8"/>
  <c r="U33" i="8"/>
  <c r="S33" i="8"/>
  <c r="Q33" i="8"/>
  <c r="U32" i="8"/>
  <c r="S32" i="8"/>
  <c r="Q32" i="8"/>
  <c r="U31" i="8"/>
  <c r="S31" i="8"/>
  <c r="Q31" i="8"/>
  <c r="T29" i="8"/>
  <c r="R29" i="8"/>
  <c r="U26" i="8"/>
  <c r="S26" i="8"/>
  <c r="Q26" i="8"/>
  <c r="U24" i="8"/>
  <c r="S24" i="8"/>
  <c r="Q24" i="8"/>
  <c r="U22" i="8"/>
  <c r="S22" i="8"/>
  <c r="Q22" i="8"/>
  <c r="U20" i="8"/>
  <c r="S20" i="8"/>
  <c r="Q20" i="8"/>
  <c r="U18" i="8"/>
  <c r="S18" i="8"/>
  <c r="Q18" i="8"/>
  <c r="U16" i="8"/>
  <c r="S16" i="8"/>
  <c r="Q16" i="8"/>
  <c r="U14" i="8"/>
  <c r="S14" i="8"/>
  <c r="Q14" i="8"/>
  <c r="U11" i="8"/>
  <c r="S11" i="8"/>
  <c r="Q11" i="8"/>
  <c r="H25" i="8"/>
  <c r="H13" i="8"/>
  <c r="I57" i="8"/>
  <c r="G57" i="8"/>
  <c r="E57" i="8"/>
  <c r="J56" i="8"/>
  <c r="H56" i="8"/>
  <c r="F56" i="8"/>
  <c r="J55" i="8"/>
  <c r="H55" i="8"/>
  <c r="F55" i="8"/>
  <c r="J54" i="8"/>
  <c r="H54" i="8"/>
  <c r="F54" i="8"/>
  <c r="J53" i="8"/>
  <c r="H53" i="8"/>
  <c r="F53" i="8"/>
  <c r="J52" i="8"/>
  <c r="H52" i="8"/>
  <c r="F52" i="8"/>
  <c r="J51" i="8"/>
  <c r="H51" i="8"/>
  <c r="F51" i="8"/>
  <c r="J50" i="8"/>
  <c r="H50" i="8"/>
  <c r="F50" i="8"/>
  <c r="J48" i="8"/>
  <c r="H48" i="8"/>
  <c r="F48" i="8"/>
  <c r="J47" i="8"/>
  <c r="H47" i="8"/>
  <c r="F47" i="8"/>
  <c r="J46" i="8"/>
  <c r="J57" i="8" s="1"/>
  <c r="H46" i="8"/>
  <c r="H57" i="8" s="1"/>
  <c r="F46" i="8"/>
  <c r="F57" i="8" s="1"/>
  <c r="I43" i="8"/>
  <c r="G43" i="8"/>
  <c r="E43" i="8"/>
  <c r="J42" i="8"/>
  <c r="H42" i="8"/>
  <c r="F42" i="8"/>
  <c r="J41" i="8"/>
  <c r="H41" i="8"/>
  <c r="F41" i="8"/>
  <c r="J40" i="8"/>
  <c r="H40" i="8"/>
  <c r="F40" i="8"/>
  <c r="J39" i="8"/>
  <c r="J43" i="8" s="1"/>
  <c r="H39" i="8"/>
  <c r="H43" i="8" s="1"/>
  <c r="F39" i="8"/>
  <c r="F43" i="8" s="1"/>
  <c r="I36" i="8"/>
  <c r="G36" i="8"/>
  <c r="E36" i="8"/>
  <c r="J35" i="8"/>
  <c r="H35" i="8"/>
  <c r="F35" i="8"/>
  <c r="J34" i="8"/>
  <c r="J36" i="8" s="1"/>
  <c r="H34" i="8"/>
  <c r="H36" i="8" s="1"/>
  <c r="F34" i="8"/>
  <c r="F36" i="8" s="1"/>
  <c r="I32" i="8"/>
  <c r="G32" i="8"/>
  <c r="E32" i="8"/>
  <c r="J31" i="8"/>
  <c r="H31" i="8"/>
  <c r="F31" i="8"/>
  <c r="J30" i="8"/>
  <c r="H30" i="8"/>
  <c r="F30" i="8"/>
  <c r="J29" i="8"/>
  <c r="H29" i="8"/>
  <c r="F29" i="8"/>
  <c r="J28" i="8"/>
  <c r="H28" i="8"/>
  <c r="F28" i="8"/>
  <c r="J27" i="8"/>
  <c r="H27" i="8"/>
  <c r="F27" i="8"/>
  <c r="J26" i="8"/>
  <c r="H26" i="8"/>
  <c r="F26" i="8"/>
  <c r="J25" i="8"/>
  <c r="F25" i="8"/>
  <c r="J24" i="8"/>
  <c r="H24" i="8"/>
  <c r="F24" i="8"/>
  <c r="J23" i="8"/>
  <c r="H23" i="8"/>
  <c r="F23" i="8"/>
  <c r="J22" i="8"/>
  <c r="J32" i="8" s="1"/>
  <c r="H22" i="8"/>
  <c r="F22" i="8"/>
  <c r="F32" i="8" s="1"/>
  <c r="I20" i="8"/>
  <c r="I37" i="8" s="1"/>
  <c r="I58" i="8" s="1"/>
  <c r="G20" i="8"/>
  <c r="G37" i="8" s="1"/>
  <c r="G58" i="8" s="1"/>
  <c r="E20" i="8"/>
  <c r="E37" i="8" s="1"/>
  <c r="E58" i="8" s="1"/>
  <c r="J19" i="8"/>
  <c r="H19" i="8"/>
  <c r="F19" i="8"/>
  <c r="J18" i="8"/>
  <c r="H18" i="8"/>
  <c r="F18" i="8"/>
  <c r="J17" i="8"/>
  <c r="H17" i="8"/>
  <c r="F17" i="8"/>
  <c r="J16" i="8"/>
  <c r="H16" i="8"/>
  <c r="F16" i="8"/>
  <c r="J15" i="8"/>
  <c r="H15" i="8"/>
  <c r="F15" i="8"/>
  <c r="J14" i="8"/>
  <c r="H14" i="8"/>
  <c r="F14" i="8"/>
  <c r="J13" i="8"/>
  <c r="J20" i="8" s="1"/>
  <c r="J37" i="8" s="1"/>
  <c r="J58" i="8" s="1"/>
  <c r="H20" i="8"/>
  <c r="B1" i="4"/>
  <c r="V44" i="29" l="1"/>
  <c r="V43" i="29"/>
  <c r="V102" i="29"/>
  <c r="U102" i="29"/>
  <c r="V98" i="29"/>
  <c r="U98" i="29"/>
  <c r="U48" i="29"/>
  <c r="U46" i="29"/>
  <c r="U45" i="29"/>
  <c r="U44" i="29"/>
  <c r="V19" i="29"/>
  <c r="U19" i="29"/>
  <c r="Q125" i="29"/>
  <c r="V101" i="29"/>
  <c r="Q104" i="29"/>
  <c r="Q62" i="29"/>
  <c r="V46" i="29"/>
  <c r="Q35" i="29"/>
  <c r="J37" i="38"/>
  <c r="H37" i="38"/>
  <c r="T46" i="38"/>
  <c r="T67" i="38" s="1"/>
  <c r="R46" i="38"/>
  <c r="R67" i="38" s="1"/>
  <c r="P46" i="38"/>
  <c r="P67" i="38" s="1"/>
  <c r="U41" i="38"/>
  <c r="S41" i="38"/>
  <c r="Q41" i="38"/>
  <c r="I37" i="38"/>
  <c r="I58" i="38" s="1"/>
  <c r="U19" i="38"/>
  <c r="U17" i="38"/>
  <c r="U15" i="38"/>
  <c r="U27" i="38"/>
  <c r="U25" i="38"/>
  <c r="U21" i="38"/>
  <c r="U23" i="38"/>
  <c r="S27" i="38"/>
  <c r="S21" i="38"/>
  <c r="S15" i="38"/>
  <c r="S17" i="38"/>
  <c r="S25" i="38"/>
  <c r="S23" i="38"/>
  <c r="S19" i="38"/>
  <c r="Q27" i="38"/>
  <c r="Q15" i="38"/>
  <c r="Q25" i="38"/>
  <c r="Q23" i="38"/>
  <c r="Q21" i="38"/>
  <c r="Q19" i="38"/>
  <c r="Q17" i="38"/>
  <c r="J58" i="38"/>
  <c r="H58" i="38"/>
  <c r="F58" i="38"/>
  <c r="R104" i="29"/>
  <c r="U97" i="29"/>
  <c r="V97" i="29"/>
  <c r="V104" i="29" s="1"/>
  <c r="S101" i="29"/>
  <c r="U101" i="29"/>
  <c r="S28" i="29"/>
  <c r="S35" i="29" s="1"/>
  <c r="U47" i="29"/>
  <c r="S112" i="29"/>
  <c r="S125" i="29" s="1"/>
  <c r="U55" i="29"/>
  <c r="V55" i="29"/>
  <c r="U59" i="29"/>
  <c r="V57" i="29"/>
  <c r="U57" i="29"/>
  <c r="V56" i="29"/>
  <c r="U56" i="29"/>
  <c r="V59" i="29"/>
  <c r="S97" i="29"/>
  <c r="V38" i="29"/>
  <c r="U38" i="29"/>
  <c r="U60" i="29"/>
  <c r="V60" i="29"/>
  <c r="S58" i="29"/>
  <c r="U58" i="29"/>
  <c r="V58" i="29"/>
  <c r="U39" i="29"/>
  <c r="S38" i="29"/>
  <c r="V36" i="29"/>
  <c r="U36" i="29"/>
  <c r="S36" i="29"/>
  <c r="S62" i="29" s="1"/>
  <c r="S12" i="29"/>
  <c r="S11" i="29"/>
  <c r="S21" i="29" s="1"/>
  <c r="AM41" i="8"/>
  <c r="AC67" i="8"/>
  <c r="Q41" i="8"/>
  <c r="F20" i="8"/>
  <c r="F37" i="8" s="1"/>
  <c r="F58" i="8" s="1"/>
  <c r="AQ25" i="8"/>
  <c r="AQ19" i="8"/>
  <c r="AQ23" i="8"/>
  <c r="AQ27" i="8"/>
  <c r="AQ21" i="8"/>
  <c r="AQ17" i="8"/>
  <c r="AQ15" i="8"/>
  <c r="AQ28" i="8" s="1"/>
  <c r="AQ46" i="8" s="1"/>
  <c r="AO27" i="8"/>
  <c r="AO15" i="8"/>
  <c r="AO21" i="8"/>
  <c r="AO25" i="8"/>
  <c r="AO23" i="8"/>
  <c r="AO17" i="8"/>
  <c r="AO19" i="8"/>
  <c r="AM19" i="8"/>
  <c r="AM25" i="8"/>
  <c r="AM23" i="8"/>
  <c r="AM21" i="8"/>
  <c r="AM17" i="8"/>
  <c r="AM27" i="8"/>
  <c r="AM15" i="8"/>
  <c r="AM28" i="8" s="1"/>
  <c r="AF17" i="8"/>
  <c r="AF19" i="8"/>
  <c r="AF15" i="8"/>
  <c r="AF27" i="8"/>
  <c r="AF25" i="8"/>
  <c r="AF23" i="8"/>
  <c r="AF21" i="8"/>
  <c r="AD27" i="8"/>
  <c r="AD23" i="8"/>
  <c r="AD25" i="8"/>
  <c r="AD19" i="8"/>
  <c r="AD21" i="8"/>
  <c r="AD17" i="8"/>
  <c r="AD15" i="8"/>
  <c r="AD28" i="8" s="1"/>
  <c r="AD46" i="8" s="1"/>
  <c r="AB23" i="8"/>
  <c r="AB27" i="8"/>
  <c r="AB21" i="8"/>
  <c r="AB19" i="8"/>
  <c r="AB17" i="8"/>
  <c r="AB25" i="8"/>
  <c r="AB15" i="8"/>
  <c r="AB28" i="8" s="1"/>
  <c r="U19" i="8"/>
  <c r="U17" i="8"/>
  <c r="U15" i="8"/>
  <c r="U23" i="8"/>
  <c r="U21" i="8"/>
  <c r="U25" i="8"/>
  <c r="U27" i="8"/>
  <c r="S21" i="8"/>
  <c r="S19" i="8"/>
  <c r="S17" i="8"/>
  <c r="S15" i="8"/>
  <c r="S23" i="8"/>
  <c r="S25" i="8"/>
  <c r="S27" i="8"/>
  <c r="Q21" i="8"/>
  <c r="Q19" i="8"/>
  <c r="Q17" i="8"/>
  <c r="Q15" i="8"/>
  <c r="Q23" i="8"/>
  <c r="Q25" i="8"/>
  <c r="Q27" i="8"/>
  <c r="H32" i="8"/>
  <c r="H37" i="8" s="1"/>
  <c r="H58" i="8" s="1"/>
  <c r="J59" i="8"/>
  <c r="J60" i="8"/>
  <c r="J61" i="8"/>
  <c r="I62" i="8" s="1"/>
  <c r="I63" i="8" s="1"/>
  <c r="H59" i="8"/>
  <c r="H60" i="8"/>
  <c r="H61" i="8"/>
  <c r="G62" i="8" s="1"/>
  <c r="G63" i="8" s="1"/>
  <c r="C4" i="29" l="1"/>
  <c r="J60" i="38"/>
  <c r="J59" i="38"/>
  <c r="J61" i="38" s="1"/>
  <c r="I62" i="38" s="1"/>
  <c r="I63" i="38" s="1"/>
  <c r="H60" i="38"/>
  <c r="H59" i="38"/>
  <c r="H61" i="38" s="1"/>
  <c r="G62" i="38" s="1"/>
  <c r="G63" i="38" s="1"/>
  <c r="F60" i="38"/>
  <c r="F59" i="38"/>
  <c r="F61" i="38" s="1"/>
  <c r="U28" i="38"/>
  <c r="U46" i="38" s="1"/>
  <c r="S28" i="38"/>
  <c r="S46" i="38" s="1"/>
  <c r="Q28" i="38"/>
  <c r="Q46" i="38" s="1"/>
  <c r="S104" i="29"/>
  <c r="U104" i="29"/>
  <c r="AM46" i="8"/>
  <c r="AL29" i="8"/>
  <c r="AL46" i="8" s="1"/>
  <c r="AL67" i="8" s="1"/>
  <c r="AB46" i="8"/>
  <c r="AA29" i="8"/>
  <c r="AA46" i="8" s="1"/>
  <c r="AA67" i="8" s="1"/>
  <c r="F59" i="8"/>
  <c r="F60" i="8"/>
  <c r="AO28" i="8"/>
  <c r="AO46" i="8" s="1"/>
  <c r="AQ67" i="8"/>
  <c r="AQ72" i="8"/>
  <c r="AF28" i="8"/>
  <c r="AF46" i="8" s="1"/>
  <c r="AD72" i="8"/>
  <c r="AD67" i="8"/>
  <c r="U28" i="8"/>
  <c r="U46" i="8" s="1"/>
  <c r="S28" i="8"/>
  <c r="S46" i="8" s="1"/>
  <c r="Q28" i="8"/>
  <c r="E62" i="38" l="1"/>
  <c r="E63" i="38" s="1"/>
  <c r="E65" i="38"/>
  <c r="U72" i="38"/>
  <c r="U67" i="38"/>
  <c r="S72" i="38"/>
  <c r="S67" i="38"/>
  <c r="Q72" i="38"/>
  <c r="Q67" i="38"/>
  <c r="AB72" i="8"/>
  <c r="AB67" i="8"/>
  <c r="C5" i="29"/>
  <c r="E5" i="23" s="1"/>
  <c r="E6" i="23" s="1"/>
  <c r="AM67" i="8"/>
  <c r="AM72" i="8"/>
  <c r="Q46" i="8"/>
  <c r="P29" i="8"/>
  <c r="P46" i="8" s="1"/>
  <c r="P67" i="8" s="1"/>
  <c r="F61" i="8"/>
  <c r="E62" i="8"/>
  <c r="E63" i="8" s="1"/>
  <c r="E65" i="8"/>
  <c r="AO67" i="8"/>
  <c r="AO72" i="8"/>
  <c r="AQ69" i="8"/>
  <c r="AQ68" i="8"/>
  <c r="AQ70" i="8" s="1"/>
  <c r="AF67" i="8"/>
  <c r="AF72" i="8"/>
  <c r="AD69" i="8"/>
  <c r="AD68" i="8"/>
  <c r="U72" i="8"/>
  <c r="U67" i="8"/>
  <c r="S67" i="8"/>
  <c r="S72" i="8"/>
  <c r="U69" i="38" l="1"/>
  <c r="U68" i="38"/>
  <c r="U70" i="38" s="1"/>
  <c r="S69" i="38"/>
  <c r="S68" i="38"/>
  <c r="S70" i="38" s="1"/>
  <c r="Q69" i="38"/>
  <c r="Q68" i="38"/>
  <c r="Q70" i="38" s="1"/>
  <c r="K105" i="29"/>
  <c r="T105" i="29" s="1"/>
  <c r="T125" i="29" s="1"/>
  <c r="K106" i="29"/>
  <c r="T106" i="29" s="1"/>
  <c r="K107" i="29"/>
  <c r="T107" i="29" s="1"/>
  <c r="K108" i="29"/>
  <c r="T108" i="29" s="1"/>
  <c r="K109" i="29"/>
  <c r="T109" i="29" s="1"/>
  <c r="K110" i="29"/>
  <c r="T110" i="29" s="1"/>
  <c r="K19" i="29"/>
  <c r="T19" i="29" s="1"/>
  <c r="W19" i="29" s="1"/>
  <c r="K20" i="29"/>
  <c r="T20" i="29" s="1"/>
  <c r="W20" i="29" s="1"/>
  <c r="K97" i="29"/>
  <c r="T97" i="29" s="1"/>
  <c r="K98" i="29"/>
  <c r="T98" i="29" s="1"/>
  <c r="W98" i="29" s="1"/>
  <c r="K99" i="29"/>
  <c r="T99" i="29" s="1"/>
  <c r="W99" i="29" s="1"/>
  <c r="K100" i="29"/>
  <c r="T100" i="29" s="1"/>
  <c r="W100" i="29" s="1"/>
  <c r="K101" i="29"/>
  <c r="T101" i="29" s="1"/>
  <c r="W101" i="29" s="1"/>
  <c r="K102" i="29"/>
  <c r="T102" i="29" s="1"/>
  <c r="W102" i="29" s="1"/>
  <c r="K38" i="29"/>
  <c r="T38" i="29" s="1"/>
  <c r="W38" i="29" s="1"/>
  <c r="K39" i="29"/>
  <c r="T39" i="29" s="1"/>
  <c r="W39" i="29" s="1"/>
  <c r="K43" i="29"/>
  <c r="T43" i="29" s="1"/>
  <c r="W43" i="29" s="1"/>
  <c r="K44" i="29"/>
  <c r="T44" i="29" s="1"/>
  <c r="W44" i="29" s="1"/>
  <c r="K45" i="29"/>
  <c r="T45" i="29" s="1"/>
  <c r="W45" i="29" s="1"/>
  <c r="K46" i="29"/>
  <c r="T46" i="29" s="1"/>
  <c r="W46" i="29" s="1"/>
  <c r="K47" i="29"/>
  <c r="T47" i="29" s="1"/>
  <c r="W47" i="29" s="1"/>
  <c r="K48" i="29"/>
  <c r="T48" i="29" s="1"/>
  <c r="W48" i="29" s="1"/>
  <c r="K55" i="29"/>
  <c r="T55" i="29" s="1"/>
  <c r="W55" i="29" s="1"/>
  <c r="K56" i="29"/>
  <c r="T56" i="29" s="1"/>
  <c r="W56" i="29" s="1"/>
  <c r="K57" i="29"/>
  <c r="T57" i="29" s="1"/>
  <c r="W57" i="29" s="1"/>
  <c r="K58" i="29"/>
  <c r="T58" i="29" s="1"/>
  <c r="W58" i="29" s="1"/>
  <c r="K59" i="29"/>
  <c r="T59" i="29" s="1"/>
  <c r="W59" i="29" s="1"/>
  <c r="K60" i="29"/>
  <c r="T60" i="29" s="1"/>
  <c r="W60" i="29" s="1"/>
  <c r="K36" i="29"/>
  <c r="T36" i="29" s="1"/>
  <c r="AB69" i="8"/>
  <c r="AB68" i="8"/>
  <c r="K11" i="29"/>
  <c r="T11" i="29" s="1"/>
  <c r="T21" i="29" s="1"/>
  <c r="K114" i="29"/>
  <c r="T114" i="29" s="1"/>
  <c r="K113" i="29"/>
  <c r="T113" i="29" s="1"/>
  <c r="K112" i="29"/>
  <c r="T112" i="29" s="1"/>
  <c r="K111" i="29"/>
  <c r="T111" i="29" s="1"/>
  <c r="K53" i="29"/>
  <c r="T53" i="29" s="1"/>
  <c r="K52" i="29"/>
  <c r="T52" i="29" s="1"/>
  <c r="K51" i="29"/>
  <c r="T51" i="29" s="1"/>
  <c r="K50" i="29"/>
  <c r="T50" i="29" s="1"/>
  <c r="K49" i="29"/>
  <c r="T49" i="29" s="1"/>
  <c r="K42" i="29"/>
  <c r="T42" i="29" s="1"/>
  <c r="K41" i="29"/>
  <c r="T41" i="29" s="1"/>
  <c r="K37" i="29"/>
  <c r="T37" i="29" s="1"/>
  <c r="K34" i="29"/>
  <c r="T34" i="29" s="1"/>
  <c r="K32" i="29"/>
  <c r="T32" i="29" s="1"/>
  <c r="K31" i="29"/>
  <c r="T31" i="29" s="1"/>
  <c r="K30" i="29"/>
  <c r="T30" i="29" s="1"/>
  <c r="K29" i="29"/>
  <c r="T29" i="29" s="1"/>
  <c r="K28" i="29"/>
  <c r="T28" i="29" s="1"/>
  <c r="T35" i="29" s="1"/>
  <c r="K12" i="29"/>
  <c r="T12" i="29" s="1"/>
  <c r="C6" i="29"/>
  <c r="AD70" i="8"/>
  <c r="AM68" i="8"/>
  <c r="AM69" i="8"/>
  <c r="Q67" i="8"/>
  <c r="Q72" i="8"/>
  <c r="AO69" i="8"/>
  <c r="AO68" i="8"/>
  <c r="AO70" i="8" s="1"/>
  <c r="AP71" i="8"/>
  <c r="AQ71" i="8"/>
  <c r="AP72" i="8"/>
  <c r="AF69" i="8"/>
  <c r="AF68" i="8"/>
  <c r="AF70" i="8" s="1"/>
  <c r="U69" i="8"/>
  <c r="U68" i="8"/>
  <c r="U70" i="8" s="1"/>
  <c r="S69" i="8"/>
  <c r="S68" i="8"/>
  <c r="S70" i="8" s="1"/>
  <c r="W36" i="29" l="1"/>
  <c r="T62" i="29"/>
  <c r="T71" i="38"/>
  <c r="U71" i="38"/>
  <c r="T72" i="38"/>
  <c r="R71" i="38"/>
  <c r="S71" i="38"/>
  <c r="R72" i="38"/>
  <c r="P71" i="38"/>
  <c r="Q71" i="38"/>
  <c r="P72" i="38"/>
  <c r="P74" i="38"/>
  <c r="W97" i="29"/>
  <c r="W104" i="29" s="1"/>
  <c r="T104" i="29"/>
  <c r="AB70" i="8"/>
  <c r="AA74" i="8" s="1"/>
  <c r="AC71" i="8"/>
  <c r="AD71" i="8"/>
  <c r="AC72" i="8"/>
  <c r="AM70" i="8"/>
  <c r="Q68" i="8"/>
  <c r="Q69" i="8"/>
  <c r="Q70" i="8" s="1"/>
  <c r="AN71" i="8"/>
  <c r="AO71" i="8"/>
  <c r="AN72" i="8"/>
  <c r="AE71" i="8"/>
  <c r="AF71" i="8"/>
  <c r="AE72" i="8"/>
  <c r="T71" i="8"/>
  <c r="T72" i="8"/>
  <c r="U71" i="8"/>
  <c r="R71" i="8"/>
  <c r="S71" i="8"/>
  <c r="R72" i="8"/>
  <c r="AB71" i="8" l="1"/>
  <c r="AA72" i="8"/>
  <c r="AA71" i="8"/>
  <c r="M28" i="29"/>
  <c r="U28" i="29" s="1"/>
  <c r="U29" i="29"/>
  <c r="U30" i="29"/>
  <c r="U31" i="29"/>
  <c r="U32" i="29"/>
  <c r="U34" i="29"/>
  <c r="U11" i="29"/>
  <c r="U12" i="29"/>
  <c r="U37" i="29"/>
  <c r="U41" i="29"/>
  <c r="U42" i="29"/>
  <c r="U49" i="29"/>
  <c r="U50" i="29"/>
  <c r="U51" i="29"/>
  <c r="U52" i="29"/>
  <c r="U53" i="29"/>
  <c r="U105" i="29"/>
  <c r="U106" i="29"/>
  <c r="U107" i="29"/>
  <c r="U108" i="29"/>
  <c r="U109" i="29"/>
  <c r="U110" i="29"/>
  <c r="U111" i="29"/>
  <c r="U112" i="29"/>
  <c r="U113" i="29"/>
  <c r="U114" i="29"/>
  <c r="AL71" i="8"/>
  <c r="AM71" i="8"/>
  <c r="AL72" i="8"/>
  <c r="AL74" i="8"/>
  <c r="P71" i="8"/>
  <c r="P72" i="8"/>
  <c r="P74" i="8"/>
  <c r="Q71" i="8"/>
  <c r="U125" i="29" l="1"/>
  <c r="U62" i="29"/>
  <c r="U35" i="29"/>
  <c r="U21" i="29"/>
  <c r="V28" i="29"/>
  <c r="V29" i="29"/>
  <c r="V30" i="29"/>
  <c r="W30" i="29" s="1"/>
  <c r="V31" i="29"/>
  <c r="W31" i="29" s="1"/>
  <c r="V32" i="29"/>
  <c r="W32" i="29" s="1"/>
  <c r="V34" i="29"/>
  <c r="W34" i="29" s="1"/>
  <c r="O11" i="29"/>
  <c r="V12" i="29"/>
  <c r="V37" i="29"/>
  <c r="V41" i="29"/>
  <c r="W41" i="29" s="1"/>
  <c r="V42" i="29"/>
  <c r="W42" i="29" s="1"/>
  <c r="V49" i="29"/>
  <c r="V50" i="29"/>
  <c r="W50" i="29" s="1"/>
  <c r="V51" i="29"/>
  <c r="W51" i="29" s="1"/>
  <c r="V52" i="29"/>
  <c r="W52" i="29" s="1"/>
  <c r="V53" i="29"/>
  <c r="W53" i="29" s="1"/>
  <c r="V105" i="29"/>
  <c r="V106" i="29"/>
  <c r="W106" i="29" s="1"/>
  <c r="V107" i="29"/>
  <c r="W107" i="29" s="1"/>
  <c r="V108" i="29"/>
  <c r="W108" i="29" s="1"/>
  <c r="V109" i="29"/>
  <c r="W109" i="29" s="1"/>
  <c r="V110" i="29"/>
  <c r="W110" i="29" s="1"/>
  <c r="V111" i="29"/>
  <c r="V112" i="29"/>
  <c r="V113" i="29"/>
  <c r="W113" i="29" s="1"/>
  <c r="V114" i="29"/>
  <c r="W114" i="29" s="1"/>
  <c r="V125" i="29" l="1"/>
  <c r="V62" i="29"/>
  <c r="W29" i="29"/>
  <c r="V35" i="29"/>
  <c r="W12" i="29"/>
  <c r="V21" i="29"/>
  <c r="W28" i="29"/>
  <c r="W105" i="29"/>
  <c r="W112" i="29"/>
  <c r="W111" i="29"/>
  <c r="W49" i="29"/>
  <c r="W37" i="29"/>
  <c r="W62" i="29" s="1"/>
  <c r="V11" i="29"/>
  <c r="W35" i="29" l="1"/>
  <c r="W125" i="29"/>
  <c r="W11" i="29"/>
  <c r="W21" i="29" s="1"/>
  <c r="C7" i="29" l="1"/>
  <c r="D5" i="23" s="1"/>
  <c r="D6" i="23" s="1"/>
  <c r="D11" i="23" s="1"/>
</calcChain>
</file>

<file path=xl/sharedStrings.xml><?xml version="1.0" encoding="utf-8"?>
<sst xmlns="http://schemas.openxmlformats.org/spreadsheetml/2006/main" count="2580" uniqueCount="821">
  <si>
    <t>Funktionsraum</t>
  </si>
  <si>
    <t>Verkehrsfläche</t>
  </si>
  <si>
    <t>Treppenhaus</t>
  </si>
  <si>
    <t>Aufzug</t>
  </si>
  <si>
    <t>repr. Verkehrsfläche</t>
  </si>
  <si>
    <t>Aufenthaltsraum</t>
  </si>
  <si>
    <t>Sanitärbereich</t>
  </si>
  <si>
    <t>Umkleideraum</t>
  </si>
  <si>
    <t>Speiseraum</t>
  </si>
  <si>
    <t>Sozialraum</t>
  </si>
  <si>
    <t>Küche</t>
  </si>
  <si>
    <t>Lager</t>
  </si>
  <si>
    <t>Technik</t>
  </si>
  <si>
    <t>Außenfläche</t>
  </si>
  <si>
    <t>Werkstatt</t>
  </si>
  <si>
    <t xml:space="preserve"> Ausstattungsmerkmale</t>
  </si>
  <si>
    <t xml:space="preserve">Leistung
</t>
  </si>
  <si>
    <t>A</t>
  </si>
  <si>
    <t>B</t>
  </si>
  <si>
    <t>D</t>
  </si>
  <si>
    <t>F</t>
  </si>
  <si>
    <t>H</t>
  </si>
  <si>
    <t>I1</t>
  </si>
  <si>
    <t>I2</t>
  </si>
  <si>
    <t>J1</t>
  </si>
  <si>
    <t>K</t>
  </si>
  <si>
    <t>M</t>
  </si>
  <si>
    <t>N1</t>
  </si>
  <si>
    <t>N2</t>
  </si>
  <si>
    <t>W</t>
  </si>
  <si>
    <t>Bodenflächen, Schmutzfangmatten, Sauberlaufzonen, Schmutzfangroste</t>
  </si>
  <si>
    <t>nicht textil: Entfernen haftender und nicht haftender Verunreinigungen</t>
  </si>
  <si>
    <t>1w</t>
  </si>
  <si>
    <t>nicht-textil: Pflegefilm / Oberflächensschutzsystem aufrechterhalten</t>
  </si>
  <si>
    <t>textil: Entfernen haftender und nicht haftender Verunreinigungen. Flor aufstellen</t>
  </si>
  <si>
    <t>Fußbodenentwässerung vollständig reinigen, wässern</t>
  </si>
  <si>
    <t>Einrichtungs- und Ausstattungsgegenstände</t>
  </si>
  <si>
    <t>Bestuhlung, Sitzgruppen, Polstermöbel, Hocker, Sitzbänke</t>
  </si>
  <si>
    <r>
      <t xml:space="preserve">Auf- </t>
    </r>
    <r>
      <rPr>
        <b/>
        <sz val="8"/>
        <rFont val="Arial"/>
        <family val="2"/>
      </rPr>
      <t xml:space="preserve">oder </t>
    </r>
    <r>
      <rPr>
        <sz val="8"/>
        <rFont val="Arial"/>
        <family val="2"/>
      </rPr>
      <t>Abstuhlen</t>
    </r>
  </si>
  <si>
    <r>
      <t xml:space="preserve">Auf- </t>
    </r>
    <r>
      <rPr>
        <b/>
        <sz val="8"/>
        <rFont val="Arial"/>
        <family val="2"/>
      </rPr>
      <t xml:space="preserve">und </t>
    </r>
    <r>
      <rPr>
        <sz val="8"/>
        <rFont val="Arial"/>
        <family val="2"/>
      </rPr>
      <t>Abstuhlen</t>
    </r>
  </si>
  <si>
    <t>Polsteroberflächen: Entfernen von haftenden und nicht haftenden Verunreinigungen</t>
  </si>
  <si>
    <t>Tische, Tresen, Ablagen, Theken</t>
  </si>
  <si>
    <t>Freigeräumte Oberflächen: Entfernen haftender und nicht haftender Verunreinigungen</t>
  </si>
  <si>
    <t>Tischbeine und Tischunterseiten: Entfernen haftender und nicht haftender Verunreinigungen</t>
  </si>
  <si>
    <t>Schränke, Spinde, Garderoben, Regale</t>
  </si>
  <si>
    <t>Frontflächen: Entfernen von haftenden und nicht haftenden Verunreinigungen</t>
  </si>
  <si>
    <t>Außen in voller Höhe inkl. Oberseiten: Entfernen haftender und nicht haftender Verunreinigungen</t>
  </si>
  <si>
    <t>Innen, wenn ausgeräumt: Entfernen haftender und nicht haftender Verunreinigungen</t>
  </si>
  <si>
    <t>Kleiderhaken, Garderobenständer, Schirmständer</t>
  </si>
  <si>
    <t>Entfernen haftender und nicht haftender Verunreinigungen</t>
  </si>
  <si>
    <t>Rollcontainer, Sideboards</t>
  </si>
  <si>
    <t>Freigeräumte Oberseiten: Entfernen haftender und nicht haftender Verunreinigungen</t>
  </si>
  <si>
    <t>Außen ganzflächig: Entfernen haftender und nicht haftender Verunreinigungen</t>
  </si>
  <si>
    <t>Schaukästen, Vitrinen</t>
  </si>
  <si>
    <t>Abfallbehälter, Papierkörbe</t>
  </si>
  <si>
    <t>Entleeren und mit neuem Plastikbeutel bestücken (In Papierkörbe keine Beutel!)</t>
  </si>
  <si>
    <t>Getrennte Deponierung an zentraler Sammelstelle (Abfallbehälter)</t>
  </si>
  <si>
    <t>Innen und außen: Entfernen haftender und nicht haftender Verunreinigungen</t>
  </si>
  <si>
    <t>Betten, Ruhemöbel, Sanitätsliegen</t>
  </si>
  <si>
    <t>Telefone, Tisch- und Stehleuchten</t>
  </si>
  <si>
    <t>Aufsteller, Bedienterminals, Spendersysteme, Werbeträger</t>
  </si>
  <si>
    <t>Defibrillatoren, Erste-Hilfe-Koffer, Feuerlöscher</t>
  </si>
  <si>
    <t>Hinweisschilder, glasgeschützte Bilder, Wandobjekte</t>
  </si>
  <si>
    <t>Pflanzgefäße</t>
  </si>
  <si>
    <t>Ein- und anbauten</t>
  </si>
  <si>
    <t>Türanlagen, Zargen, Bedienungselemente und Beschläge</t>
  </si>
  <si>
    <t>Ganzflächig: Entfernen haftender und nicht haftender Verunreinigungen</t>
  </si>
  <si>
    <t>Glastüren und Glastrennwände</t>
  </si>
  <si>
    <t>Lichtschalter, Steckdosen, Wand- und Deckenbeleuchtung</t>
  </si>
  <si>
    <t>Lichtschalter: Entfernen von haftenden und nicht haftenden Verunreinigungen</t>
  </si>
  <si>
    <t>Steckdosen, Leuchten: Entfernen von haftenden und nicht haftenden Verunreinigungen</t>
  </si>
  <si>
    <t>Fensterbank, Brüstungsflächen, Kabel- und Installationskanäle</t>
  </si>
  <si>
    <t>Heiz- und Wärmeabgabeelemente mit Regel- und Bedieneinrichtungen</t>
  </si>
  <si>
    <t>Sockel- und Abschlussleisten, Führungs- und Laufschienen</t>
  </si>
  <si>
    <t>Lüftungsauslässe</t>
  </si>
  <si>
    <t>Entfernen von anhängenden Verunreinigungen (bspw. Spinnenweben)</t>
  </si>
  <si>
    <t>Geländer- und Handlaufbereiche einschließlich seitlicher Sicherungselemente</t>
  </si>
  <si>
    <t>Aufzugsanlage mit Kabinen-, Tür- und Bedienbereiche, Führungsschienen</t>
  </si>
  <si>
    <t>Sanitärausstattung</t>
  </si>
  <si>
    <t>Wasch- und Ausgussbereiche mit zugehörigen Armaturen</t>
  </si>
  <si>
    <t>Spiegel mit Ablage und Leuchte</t>
  </si>
  <si>
    <t xml:space="preserve"> Entfernen haftender und nicht haftender Verunreinigungen</t>
  </si>
  <si>
    <t>Spender- und Entsorgungssysteme</t>
  </si>
  <si>
    <t>Verbrauchsmaterialien auffüllen und mit Abfallbeutel bestücken</t>
  </si>
  <si>
    <t>Sitz- und Stehkeramiken mit Deckel, Auf- und Einlagen</t>
  </si>
  <si>
    <t>WC-Bürste einschließlich Halterung</t>
  </si>
  <si>
    <t>Bürsten austauschen / ersetzen wenn defekt oder nicht vorhanden</t>
  </si>
  <si>
    <t>Duschwände, Duschflächen und Wannenbereiche</t>
  </si>
  <si>
    <t>Wandfliesen, Trennwände, Schamwände,Verglasungen</t>
  </si>
  <si>
    <t>Oberflächen im Spritzbereich: Entfernen haftender und nicht haftender Verunreinigungen</t>
  </si>
  <si>
    <t>WC-Türen, Haltegriffe, Türgriffe und -beschläge</t>
  </si>
  <si>
    <t xml:space="preserve"> Entfernen von haftenden und nicht haftenden Verunreinigungen</t>
  </si>
  <si>
    <t>Einrichtungs- und Ausstattungsgegenstände in Aufenthalts-, Verpflegungs- und Küchenbereichen</t>
  </si>
  <si>
    <t>Kücheninventar einschl. Geräte-, Schrank- und Ausstattungselemente</t>
  </si>
  <si>
    <t>Außen: Entfernen haftender und nicht haftender Verunreinigungen nach HACCP</t>
  </si>
  <si>
    <t>Arbeitsflächen, Armaturen, Spülen</t>
  </si>
  <si>
    <t>Entfernen haftender und nicht haftender Verunreinigungen nach HACCP</t>
  </si>
  <si>
    <t>Speiseausgaben und -präsentationsmöbel</t>
  </si>
  <si>
    <t>Oberflächen: Entfernen haftender und nicht haftender Verunreinigungen nach HACCP</t>
  </si>
  <si>
    <t>abwaschbare Wände, Ablagen, Wandfliesen</t>
  </si>
  <si>
    <t>im Arbeitsbereich: Entfernen haftender und nicht haftender Verschmutzungen nach HACCP</t>
  </si>
  <si>
    <t>ganzflächig: Entfernen haftender und nicht haftender Verunreinigungen nach HACCP</t>
  </si>
  <si>
    <t>Sonstige Leistungen</t>
  </si>
  <si>
    <t>Ersichtliche Schäden an den Standortverantwortlichen melden</t>
  </si>
  <si>
    <t>Nach erbrachter Leistung Fenster und Türen schließen, Licht ausschalten</t>
  </si>
  <si>
    <t>Bemerkungen</t>
  </si>
  <si>
    <t>Die Abfalltrennung erfolgt in bis zu vier Fraktionen (Papier / grüner Punkt / Restmüll / Biomüll). Die Gestellung der Müllbeutel erfolgt durch den Auftragnehmer.</t>
  </si>
  <si>
    <t>Die Gestellung von Handwaschseife, Desinfektionsmittel, Handtuchpapier, Handtuchrollen, Hygienebeuteln, WC-Papier und WC-Bürsten erfolgt durch den Auftraggeber.</t>
  </si>
  <si>
    <t>Legende</t>
  </si>
  <si>
    <t>H:       Die Reinigung erfolgt gemäß dem im Preisblatt angegebenen Hauptintervall</t>
  </si>
  <si>
    <t>1w:     Die Reinigung erfolgt 1 x wöchentlich</t>
  </si>
  <si>
    <t>2w:     Die Reinigung erfolgt 2 x wöchentlich</t>
  </si>
  <si>
    <t>2,5w: Die Reinigung erfolgt 2,5 x wöchentlich</t>
  </si>
  <si>
    <t>3w:    Die Reinigung erfolgt 3 x wöchentlich</t>
  </si>
  <si>
    <t>5w:    Die Reinigung erfolgt 5 x wöchentlich</t>
  </si>
  <si>
    <t>6w:    Die Reinigung erfolgt 6 x wöchentlich</t>
  </si>
  <si>
    <t>7w:    Die Reinigung erfolgt 7 x wöchentlich</t>
  </si>
  <si>
    <t>1m:   Die Reinigung erfolgt 1 x monatlich</t>
  </si>
  <si>
    <t>2m:   Die Reinigung erfolgt 2 x  monatlich</t>
  </si>
  <si>
    <t>1j:     Die Reinigung erfolgt 1 x jährlich</t>
  </si>
  <si>
    <t>2j:     Die Reinigung erfolgt 2 x jährlich</t>
  </si>
  <si>
    <t>4j:     Die Reinigung erfolgt 4 x jährlich</t>
  </si>
  <si>
    <t>6j:     Die Reinigung erfolgt 6 x jährlich</t>
  </si>
  <si>
    <t>EDV-Geräte: Monitore, Tastaturen, Kopierer, Multifunktionsgeräte, etc.</t>
  </si>
  <si>
    <t>Bezeichnung</t>
  </si>
  <si>
    <t>Enthaltene Raumarten (Bezeichnungen)</t>
  </si>
  <si>
    <t>RG</t>
  </si>
  <si>
    <t>Reinigungs-
klasse</t>
  </si>
  <si>
    <t>Büroraum</t>
  </si>
  <si>
    <t>Besprechungsraum</t>
  </si>
  <si>
    <t>Treppen, Podest, Treppenhaus, Stufen</t>
  </si>
  <si>
    <t xml:space="preserve">Aufenthaltsraum </t>
  </si>
  <si>
    <t>Küche, Vorratsraum, Spülen</t>
  </si>
  <si>
    <t>Angaben zu dem Bieter</t>
  </si>
  <si>
    <t>Ansprechperson:</t>
  </si>
  <si>
    <t>Rufnummer:</t>
  </si>
  <si>
    <t>E-Mail:</t>
  </si>
  <si>
    <t>Website:</t>
  </si>
  <si>
    <t>Funktion der Ansprechperson:</t>
  </si>
  <si>
    <t>Straße mit Nr.:</t>
  </si>
  <si>
    <t>PLZ mit Ort:</t>
  </si>
  <si>
    <t>Stand:</t>
  </si>
  <si>
    <t>Bezeichnung des Auftraggebers</t>
  </si>
  <si>
    <t>Bezeichnung des Unternehmens:</t>
  </si>
  <si>
    <t>Objektbesichtigungen</t>
  </si>
  <si>
    <t>Los</t>
  </si>
  <si>
    <t>Objektbezeichnung</t>
  </si>
  <si>
    <t>C</t>
  </si>
  <si>
    <t>E</t>
  </si>
  <si>
    <t>G</t>
  </si>
  <si>
    <t>überdachte Pausengänge</t>
  </si>
  <si>
    <t>Außentreppe</t>
  </si>
  <si>
    <t>Adresse</t>
  </si>
  <si>
    <t>Reinigungsrahmenzeit      Unterhaltsreinigung</t>
  </si>
  <si>
    <t>PLZ</t>
  </si>
  <si>
    <t xml:space="preserve">Bearbeitungshinweise: </t>
  </si>
  <si>
    <r>
      <t>In den Positionen</t>
    </r>
    <r>
      <rPr>
        <b/>
        <sz val="10"/>
        <rFont val="Arial"/>
        <family val="2"/>
      </rPr>
      <t xml:space="preserve"> 2 bis 4</t>
    </r>
    <r>
      <rPr>
        <sz val="10"/>
        <rFont val="Arial"/>
        <family val="2"/>
      </rPr>
      <t xml:space="preserve"> sind Prozentsätze vom </t>
    </r>
    <r>
      <rPr>
        <b/>
        <sz val="10"/>
        <rFont val="Arial"/>
        <family val="2"/>
      </rPr>
      <t>produktiven Stundenlohn</t>
    </r>
    <r>
      <rPr>
        <sz val="10"/>
        <rFont val="Arial"/>
        <family val="2"/>
      </rPr>
      <t xml:space="preserve"> einzutragen.</t>
    </r>
  </si>
  <si>
    <r>
      <t xml:space="preserve">In den Positionen </t>
    </r>
    <r>
      <rPr>
        <b/>
        <sz val="10"/>
        <rFont val="Arial"/>
        <family val="2"/>
      </rPr>
      <t>6 bis 7</t>
    </r>
    <r>
      <rPr>
        <sz val="10"/>
        <rFont val="Arial"/>
        <family val="2"/>
      </rPr>
      <t xml:space="preserve"> sind Prozentsätze von den </t>
    </r>
    <r>
      <rPr>
        <b/>
        <sz val="10"/>
        <rFont val="Arial"/>
        <family val="2"/>
      </rPr>
      <t>Selbstkosten</t>
    </r>
    <r>
      <rPr>
        <sz val="10"/>
        <rFont val="Arial"/>
        <family val="2"/>
      </rPr>
      <t xml:space="preserve"> einzutragen.</t>
    </r>
  </si>
  <si>
    <t>Pos.</t>
  </si>
  <si>
    <t>Sozialversicherungspfl. Beschäftigte</t>
  </si>
  <si>
    <t>Midijobber</t>
  </si>
  <si>
    <t>Minijobber</t>
  </si>
  <si>
    <t>%</t>
  </si>
  <si>
    <t>€</t>
  </si>
  <si>
    <t xml:space="preserve"> 1.00</t>
  </si>
  <si>
    <t>Produktiver Stundenlohn</t>
  </si>
  <si>
    <t xml:space="preserve"> 2.00</t>
  </si>
  <si>
    <t>Lohngebundene Kosten</t>
  </si>
  <si>
    <t xml:space="preserve"> 2.10</t>
  </si>
  <si>
    <t>Sozialversicherungsbeiträge (Arbeitgeberanteil)</t>
  </si>
  <si>
    <t xml:space="preserve"> 2.11</t>
  </si>
  <si>
    <t>Krankenversicherung</t>
  </si>
  <si>
    <t xml:space="preserve"> 2.12</t>
  </si>
  <si>
    <t>Rentenversicherung</t>
  </si>
  <si>
    <t xml:space="preserve"> 2.13</t>
  </si>
  <si>
    <t>Arbeitslosenversicherung</t>
  </si>
  <si>
    <t xml:space="preserve"> 2.14</t>
  </si>
  <si>
    <t>Pflegeversicherung</t>
  </si>
  <si>
    <t xml:space="preserve"> 2.15</t>
  </si>
  <si>
    <t>U2 Mutterschaftsaufwendung</t>
  </si>
  <si>
    <t xml:space="preserve"> 2.16</t>
  </si>
  <si>
    <t>U3 Insolvenzgeldumlage</t>
  </si>
  <si>
    <t xml:space="preserve"> 2.17</t>
  </si>
  <si>
    <t xml:space="preserve">Gesetzliche Unfallversicherung </t>
  </si>
  <si>
    <t>Zwischensumme der Positionen unter 2.10</t>
  </si>
  <si>
    <t xml:space="preserve"> 2.20</t>
  </si>
  <si>
    <t>Soziallöhne</t>
  </si>
  <si>
    <t xml:space="preserve"> 2.21</t>
  </si>
  <si>
    <t>Gesetzliche Feiertage</t>
  </si>
  <si>
    <t>Sozialversicherung auf Pos. 2.21</t>
  </si>
  <si>
    <t xml:space="preserve"> 2.22</t>
  </si>
  <si>
    <t>Urlaubsentgeld</t>
  </si>
  <si>
    <t>Sozialversicherung auf Pos. 2.22</t>
  </si>
  <si>
    <t xml:space="preserve"> 2.23</t>
  </si>
  <si>
    <t>Arbeitsfreistellung</t>
  </si>
  <si>
    <t xml:space="preserve"> </t>
  </si>
  <si>
    <t>Sozialversicherung auf Pos. 2.23</t>
  </si>
  <si>
    <t xml:space="preserve"> 2.24</t>
  </si>
  <si>
    <t>Lohnfortzahlung im Krankheitsfall</t>
  </si>
  <si>
    <t>Sozialversicherung  auf Pos. 2.24</t>
  </si>
  <si>
    <t xml:space="preserve"> 2.25</t>
  </si>
  <si>
    <t>Zusätzliches Urlaubsgeld</t>
  </si>
  <si>
    <t>Sozialversicherung auf Pos. 2.25</t>
  </si>
  <si>
    <t>Zwischensumme Soziallöhne inkl. SV-Beiträge auf Soziallöhne</t>
  </si>
  <si>
    <t xml:space="preserve"> 2.30</t>
  </si>
  <si>
    <t>Zusätzliche lohngebundene Kosten</t>
  </si>
  <si>
    <t xml:space="preserve"> 2.31</t>
  </si>
  <si>
    <t>Haftpflichtversicherung</t>
  </si>
  <si>
    <t xml:space="preserve"> 2.32</t>
  </si>
  <si>
    <t>Sonstige Personalkosten</t>
  </si>
  <si>
    <t>Zwischensumme der Positionen unter 2.30</t>
  </si>
  <si>
    <t>Summe lohngebundene Kosten (Σ 2.10-2.30)</t>
  </si>
  <si>
    <t xml:space="preserve"> 3.00</t>
  </si>
  <si>
    <t xml:space="preserve">Sonstige auftragsbezogene Kosten </t>
  </si>
  <si>
    <t xml:space="preserve"> 3.10</t>
  </si>
  <si>
    <t xml:space="preserve"> 3.20</t>
  </si>
  <si>
    <t>Fahrtkostenzuschuss</t>
  </si>
  <si>
    <t xml:space="preserve"> 3.30</t>
  </si>
  <si>
    <t>Fertigungsmaterial, Maschinen und Geräte, Afa etc.</t>
  </si>
  <si>
    <t xml:space="preserve"> 3.40</t>
  </si>
  <si>
    <t>Sondereinzelkosten</t>
  </si>
  <si>
    <t>Summe sonstige auftragsbezogene Kosten (Σ 3.10-3.40)</t>
  </si>
  <si>
    <t xml:space="preserve"> 4.00</t>
  </si>
  <si>
    <t>Unternehmensbezogene Kosten</t>
  </si>
  <si>
    <t xml:space="preserve"> 4.10</t>
  </si>
  <si>
    <t>Gehälter</t>
  </si>
  <si>
    <t xml:space="preserve"> 4.11</t>
  </si>
  <si>
    <t>Gehälter Technische Angestellte inkl. Lohnfolgekosten</t>
  </si>
  <si>
    <t xml:space="preserve"> 4.12</t>
  </si>
  <si>
    <t>Gehälter Kaufmännische Angestellte inkl. Lohnfolgekosten</t>
  </si>
  <si>
    <t xml:space="preserve"> 4.20</t>
  </si>
  <si>
    <t>Fuhrparkkosten</t>
  </si>
  <si>
    <t xml:space="preserve"> 4.30</t>
  </si>
  <si>
    <t>Fertigungshilfskosten</t>
  </si>
  <si>
    <t xml:space="preserve"> 4.31</t>
  </si>
  <si>
    <t>Löhne Hilfsdienste inkl. Lohnfolgekosten</t>
  </si>
  <si>
    <t xml:space="preserve"> 4.32</t>
  </si>
  <si>
    <t>Sonstige Betriebskosten</t>
  </si>
  <si>
    <t xml:space="preserve"> 4.40</t>
  </si>
  <si>
    <t>Schwerbehindertenabgabe</t>
  </si>
  <si>
    <t xml:space="preserve"> 4.50</t>
  </si>
  <si>
    <t>Sonstige Verwaltungskosten</t>
  </si>
  <si>
    <t xml:space="preserve"> 4.60</t>
  </si>
  <si>
    <t>Betriebsratskosten</t>
  </si>
  <si>
    <t xml:space="preserve"> 4.70</t>
  </si>
  <si>
    <t>Sonstige Kosten (Verbandsbeiträge, Zertifizierung etc.)</t>
  </si>
  <si>
    <t xml:space="preserve"> 4.80</t>
  </si>
  <si>
    <t>Vorfinanzierung Sozialversicherungsbeiträge</t>
  </si>
  <si>
    <t>Summe unternehmensbezogene Kosten (Σ 4.10-4.80)</t>
  </si>
  <si>
    <t xml:space="preserve"> 5.00</t>
  </si>
  <si>
    <t>Selbstkosten (Σ 1.00-4.80)</t>
  </si>
  <si>
    <t xml:space="preserve"> 6.00</t>
  </si>
  <si>
    <t>Gewerbesteuer auf die Selbstkosten</t>
  </si>
  <si>
    <t xml:space="preserve"> 7.00</t>
  </si>
  <si>
    <t>Wagnis- / Gewinnzuschlag auf die Selbstkosten</t>
  </si>
  <si>
    <t>Stundenverrechnungssatz in  € = Summe (Σ 5.00-7.00)</t>
  </si>
  <si>
    <t>Aufschlag auf den produktiven Stundenlohn in %</t>
  </si>
  <si>
    <r>
      <t xml:space="preserve">Lohnkostenanteil am STVS in % 
</t>
    </r>
    <r>
      <rPr>
        <sz val="11"/>
        <rFont val="Arial"/>
        <family val="2"/>
      </rPr>
      <t>(Σ 1.00, 2.10-2.30, 3.10, 4.11, 4.12, 4.31)/STVS</t>
    </r>
  </si>
  <si>
    <t xml:space="preserve"> 8.00</t>
  </si>
  <si>
    <r>
      <t xml:space="preserve">Anteil Sozialversicherungsbeschäftigte / Midijobber / Minijobber
</t>
    </r>
    <r>
      <rPr>
        <sz val="11"/>
        <rFont val="Arial"/>
        <family val="2"/>
      </rPr>
      <t>Die Summe muss 100% betragen.</t>
    </r>
  </si>
  <si>
    <t xml:space="preserve"> 9.00</t>
  </si>
  <si>
    <t>Stundenverrechnungssatz für den Übertrag ins Preisblatt</t>
  </si>
  <si>
    <r>
      <t>In den Positionen</t>
    </r>
    <r>
      <rPr>
        <b/>
        <sz val="10"/>
        <rFont val="Arial"/>
        <family val="2"/>
      </rPr>
      <t xml:space="preserve"> 2 bis 4</t>
    </r>
    <r>
      <rPr>
        <sz val="10"/>
        <rFont val="Arial"/>
        <family val="2"/>
      </rPr>
      <t xml:space="preserve"> sind Prozentsätze vom </t>
    </r>
    <r>
      <rPr>
        <b/>
        <sz val="10"/>
        <rFont val="Arial"/>
        <family val="2"/>
      </rPr>
      <t>produktiven Stundenlohn bzw. auf den Zuschlag</t>
    </r>
    <r>
      <rPr>
        <sz val="10"/>
        <rFont val="Arial"/>
        <family val="2"/>
      </rPr>
      <t xml:space="preserve"> einzutragen.</t>
    </r>
  </si>
  <si>
    <r>
      <t>In den Positionen</t>
    </r>
    <r>
      <rPr>
        <b/>
        <sz val="10"/>
        <rFont val="Arial"/>
        <family val="2"/>
      </rPr>
      <t xml:space="preserve"> 6 bis 7</t>
    </r>
    <r>
      <rPr>
        <sz val="10"/>
        <rFont val="Arial"/>
        <family val="2"/>
      </rPr>
      <t xml:space="preserve"> sind Prozentsätze von den </t>
    </r>
    <r>
      <rPr>
        <b/>
        <sz val="10"/>
        <rFont val="Arial"/>
        <family val="2"/>
      </rPr>
      <t>Selbstkosten</t>
    </r>
    <r>
      <rPr>
        <sz val="10"/>
        <rFont val="Arial"/>
        <family val="2"/>
      </rPr>
      <t xml:space="preserve"> einzutragen.</t>
    </r>
  </si>
  <si>
    <t xml:space="preserve"> 1.10</t>
  </si>
  <si>
    <r>
      <t xml:space="preserve">Zuschlag </t>
    </r>
    <r>
      <rPr>
        <b/>
        <sz val="10"/>
        <color rgb="FFFF0000"/>
        <rFont val="Arial"/>
        <family val="2"/>
      </rPr>
      <t>Nacht</t>
    </r>
  </si>
  <si>
    <t>Krankenversicherung auf Zuschlag</t>
  </si>
  <si>
    <t>Rentenversicherung auf Zuschlag</t>
  </si>
  <si>
    <t>Arbeitslosenversicherung auf Zuschlag</t>
  </si>
  <si>
    <t>Pflegeversicherung auf Zuschlag</t>
  </si>
  <si>
    <t>U2 Mutterschaftsaufwendung auf Zuschlag</t>
  </si>
  <si>
    <t>U3 Insolvenzgeldumlage auf Zuschlag</t>
  </si>
  <si>
    <t>Gesetzliche Unfallversicherung auf Zuschlag</t>
  </si>
  <si>
    <r>
      <t>Summe Sozialversicherungsbeiträge</t>
    </r>
    <r>
      <rPr>
        <b/>
        <sz val="10"/>
        <rFont val="Arial"/>
        <family val="2"/>
      </rPr>
      <t xml:space="preserve"> auf den produktiven Stundenlohn</t>
    </r>
  </si>
  <si>
    <t>Aufschlag auf den produktiven Stundenlohn</t>
  </si>
  <si>
    <t xml:space="preserve">Löhne für Aufsichten / Vorarbeiter inkl. sozialer Folgekosten
</t>
  </si>
  <si>
    <t>Farblich grün hinterlegte Felder sind zu bearbeiten</t>
  </si>
  <si>
    <r>
      <t xml:space="preserve">Zuschlag </t>
    </r>
    <r>
      <rPr>
        <b/>
        <sz val="10"/>
        <color rgb="FFFF0000"/>
        <rFont val="Arial"/>
        <family val="2"/>
      </rPr>
      <t>Sonn- und Feiertag</t>
    </r>
  </si>
  <si>
    <r>
      <rPr>
        <b/>
        <sz val="14"/>
        <rFont val="Arial"/>
        <family val="2"/>
      </rPr>
      <t>Unterhaltsreinigung</t>
    </r>
    <r>
      <rPr>
        <sz val="10"/>
        <rFont val="Arial"/>
        <family val="2"/>
      </rPr>
      <t xml:space="preserve">
</t>
    </r>
    <r>
      <rPr>
        <sz val="10"/>
        <color rgb="FFFF0000"/>
        <rFont val="Arial"/>
        <family val="2"/>
      </rPr>
      <t>(Sonn-/Feiertag)</t>
    </r>
  </si>
  <si>
    <r>
      <rPr>
        <b/>
        <sz val="14"/>
        <rFont val="Arial"/>
        <family val="2"/>
      </rPr>
      <t>Unterhaltsreinigung</t>
    </r>
    <r>
      <rPr>
        <sz val="10"/>
        <rFont val="Arial"/>
        <family val="2"/>
      </rPr>
      <t xml:space="preserve">
</t>
    </r>
    <r>
      <rPr>
        <sz val="10"/>
        <color rgb="FFFF0000"/>
        <rFont val="Arial"/>
        <family val="2"/>
      </rPr>
      <t>(Nacht)</t>
    </r>
  </si>
  <si>
    <r>
      <rPr>
        <b/>
        <sz val="14"/>
        <rFont val="Arial"/>
        <family val="2"/>
      </rPr>
      <t>Unterhaltsreinigung</t>
    </r>
    <r>
      <rPr>
        <sz val="14"/>
        <rFont val="Arial"/>
        <family val="2"/>
      </rPr>
      <t xml:space="preserve">
</t>
    </r>
    <r>
      <rPr>
        <sz val="11"/>
        <color rgb="FFFF0000"/>
        <rFont val="Arial"/>
        <family val="2"/>
      </rPr>
      <t>(Werktag)</t>
    </r>
  </si>
  <si>
    <r>
      <t xml:space="preserve">Zuschlag </t>
    </r>
    <r>
      <rPr>
        <b/>
        <sz val="10"/>
        <color rgb="FFFF0000"/>
        <rFont val="Arial"/>
        <family val="2"/>
      </rPr>
      <t>Hoher Feiertag</t>
    </r>
  </si>
  <si>
    <r>
      <rPr>
        <b/>
        <sz val="14"/>
        <rFont val="Arial"/>
        <family val="2"/>
      </rPr>
      <t>Unterhaltsreinigung</t>
    </r>
    <r>
      <rPr>
        <sz val="10"/>
        <rFont val="Arial"/>
        <family val="2"/>
      </rPr>
      <t xml:space="preserve">
</t>
    </r>
    <r>
      <rPr>
        <sz val="10"/>
        <color rgb="FFFF0000"/>
        <rFont val="Arial"/>
        <family val="2"/>
      </rPr>
      <t>(Hoher Feiertag)</t>
    </r>
  </si>
  <si>
    <t>Bodenbelag</t>
  </si>
  <si>
    <t>Angaben zu dem Auftraggeber</t>
  </si>
  <si>
    <t>Kalkulation nach Einzelaufmaß</t>
  </si>
  <si>
    <t>lfd. Nr.</t>
  </si>
  <si>
    <t>Objekt</t>
  </si>
  <si>
    <t>Etage</t>
  </si>
  <si>
    <t>Raumart</t>
  </si>
  <si>
    <t>LV-Code</t>
  </si>
  <si>
    <t>Bodenfläche in m²</t>
  </si>
  <si>
    <t>Raum-Nr.</t>
  </si>
  <si>
    <t>Flächenleistung (m²/h)</t>
  </si>
  <si>
    <t>Wochenintervall</t>
  </si>
  <si>
    <r>
      <t xml:space="preserve">Stundenverrechnungssatz </t>
    </r>
    <r>
      <rPr>
        <sz val="9"/>
        <color theme="1"/>
        <rFont val="Calibri"/>
        <family val="2"/>
        <scheme val="minor"/>
      </rPr>
      <t>(Werktag)</t>
    </r>
  </si>
  <si>
    <t>Jahresreinigungsfläche in m²</t>
  </si>
  <si>
    <t>Produktivstunden je Jahr</t>
  </si>
  <si>
    <t>Preis je Jahr</t>
  </si>
  <si>
    <r>
      <t xml:space="preserve">Stundenverrechnungssatz </t>
    </r>
    <r>
      <rPr>
        <sz val="9"/>
        <color theme="1"/>
        <rFont val="Calibri"/>
        <family val="2"/>
        <scheme val="minor"/>
      </rPr>
      <t>(Sonn- und Feiertag)</t>
    </r>
  </si>
  <si>
    <r>
      <t xml:space="preserve">Stundenverrechnungssatz </t>
    </r>
    <r>
      <rPr>
        <sz val="9"/>
        <color theme="1"/>
        <rFont val="Calibri"/>
        <family val="2"/>
        <scheme val="minor"/>
      </rPr>
      <t>(Hoher Feiertag)</t>
    </r>
  </si>
  <si>
    <t>1.1</t>
  </si>
  <si>
    <t>Leistungsart</t>
  </si>
  <si>
    <t>Los:</t>
  </si>
  <si>
    <t>UR</t>
  </si>
  <si>
    <t>1.2</t>
  </si>
  <si>
    <t>inkl. Material- und Gerätekosten wenn nicht anderslautend beschrieben. Kosten für An- und Abfahren sind ebenfalls einzurechnen.</t>
  </si>
  <si>
    <t>Wert</t>
  </si>
  <si>
    <t>Einheit</t>
  </si>
  <si>
    <t>Leistungen im Stundenverrechnungssatz</t>
  </si>
  <si>
    <t>Stundenverrechnungssatz für Sonderleistungen im Rahmen der Unterhaltsreinigung</t>
  </si>
  <si>
    <t>MO-SA 05:00 - 22:00 Uhr</t>
  </si>
  <si>
    <t>Stunde</t>
  </si>
  <si>
    <t>MO-SA 22:00 - 05:00 Uhr</t>
  </si>
  <si>
    <t>Sonntag, Feiertag</t>
  </si>
  <si>
    <t>Hoher Feiertag</t>
  </si>
  <si>
    <t>Stundenverrechnungssatz für Sonderleistungen im Rahmen von Bauschlussreinigungen</t>
  </si>
  <si>
    <t xml:space="preserve">Grundreinigung gemäß Leistungsverzeichnis </t>
  </si>
  <si>
    <t>unter 100 Quadratmeter</t>
  </si>
  <si>
    <r>
      <t>je m</t>
    </r>
    <r>
      <rPr>
        <vertAlign val="superscript"/>
        <sz val="9"/>
        <rFont val="Arial"/>
        <family val="2"/>
      </rPr>
      <t>2</t>
    </r>
  </si>
  <si>
    <t>über 100 Quadratmeter</t>
  </si>
  <si>
    <t>Quadratmeterpreis für die Grundreinigung von Fliesenbodenflächen</t>
  </si>
  <si>
    <t>Position</t>
  </si>
  <si>
    <t>Art der Leistung</t>
  </si>
  <si>
    <t>Information</t>
  </si>
  <si>
    <t xml:space="preserve">Einzutragen sind Angebotspreise für Leistungen auf Abruf. Die Angebotswerte verstehen sich je Einheit ohne Umsatzsteuer </t>
  </si>
  <si>
    <t>Liegenschaft:</t>
  </si>
  <si>
    <t>Jahresreinigungsfläche in m²:</t>
  </si>
  <si>
    <t>Produktivstunden je Ausführung</t>
  </si>
  <si>
    <t>Objektbereich</t>
  </si>
  <si>
    <t>Produktivstunden kalkuliert je Jahr:</t>
  </si>
  <si>
    <t>Gesamtpreis je Jahr:</t>
  </si>
  <si>
    <t>Produktivstunden Mindestvorgabe je Jahr:</t>
  </si>
  <si>
    <t>Produktivstunden Mindestvorgabe je Jahr</t>
  </si>
  <si>
    <t>Produktivstunden kalkuliert je Monat:</t>
  </si>
  <si>
    <t>Gesamtsummen</t>
  </si>
  <si>
    <t>EG</t>
  </si>
  <si>
    <t>Flur</t>
  </si>
  <si>
    <t>Serverraum</t>
  </si>
  <si>
    <t>Estrich</t>
  </si>
  <si>
    <t>Fliese</t>
  </si>
  <si>
    <t>2.01</t>
  </si>
  <si>
    <t>2.02</t>
  </si>
  <si>
    <t>WC</t>
  </si>
  <si>
    <t>Dusche Damen</t>
  </si>
  <si>
    <t>Teeküche</t>
  </si>
  <si>
    <t>Foyer</t>
  </si>
  <si>
    <t>P</t>
  </si>
  <si>
    <t>Windfang</t>
  </si>
  <si>
    <t>Umkleide 1</t>
  </si>
  <si>
    <t>Umkleide 2</t>
  </si>
  <si>
    <t>Spülküche</t>
  </si>
  <si>
    <t>Dusche</t>
  </si>
  <si>
    <t>Restaurant</t>
  </si>
  <si>
    <t>I</t>
  </si>
  <si>
    <t>Dampfbad</t>
  </si>
  <si>
    <t>Reinigungsmittelraum</t>
  </si>
  <si>
    <t>Reinigungsmittel, PuMi</t>
  </si>
  <si>
    <t>PuMi</t>
  </si>
  <si>
    <t>Vertretung Unterhaltsreinigung im Stundenverrechnungssatz</t>
  </si>
  <si>
    <t>Jahreswerte Vertretungsstunden 2027</t>
  </si>
  <si>
    <t>Jahreswerte Vertretungsstunden 2028</t>
  </si>
  <si>
    <t>Jahreswerte Vertretungsstunden 2029</t>
  </si>
  <si>
    <t xml:space="preserve">Wert </t>
  </si>
  <si>
    <t>Vertretungsreinigung</t>
  </si>
  <si>
    <t>VR</t>
  </si>
  <si>
    <t>Gesamtpreis je Jahr</t>
  </si>
  <si>
    <t>Stundenverrechnungssatz für Vertretungen im Rahmen der Unterhaltsreinigung</t>
  </si>
  <si>
    <t>Angebotspreis</t>
  </si>
  <si>
    <t>Außenflächen</t>
  </si>
  <si>
    <t>Aufenthalt, Ruhebereich</t>
  </si>
  <si>
    <t xml:space="preserve"> Flure, Verkehrsfläche</t>
  </si>
  <si>
    <t xml:space="preserve"> Sanitärbereich, Umkleiden, Wickelraum</t>
  </si>
  <si>
    <t>Sauna</t>
  </si>
  <si>
    <t>Bodenflächen</t>
  </si>
  <si>
    <t>3,5w</t>
  </si>
  <si>
    <t>Ganzflächig: Flächendesinfektion</t>
  </si>
  <si>
    <t>Sonstige Einrichtungsgegenstände</t>
  </si>
  <si>
    <t>Jahresintervall (Werktag)</t>
  </si>
  <si>
    <t>Jahresintervall (Sonn- und Feiertag)</t>
  </si>
  <si>
    <t xml:space="preserve">SVS </t>
  </si>
  <si>
    <t>Entfernen von lose aufliegenden Verunreinigungen</t>
  </si>
  <si>
    <t>Ausstattungsübergreifend</t>
  </si>
  <si>
    <t>elektr. Händetrockner / Haartrockner und sonstiger vergleichbarer Geräte, Wickelflächen</t>
  </si>
  <si>
    <t>Startblöcke, Sprungbretter und Wärmebänke</t>
  </si>
  <si>
    <t>Oberflächen: Entfernen haftender und nicht haftender Verunreinigungen</t>
  </si>
  <si>
    <t>Ganzflächig: Entfernen von haftenden und nicht haftenden Verunreinigungen</t>
  </si>
  <si>
    <t>Entfernen von haftenden und nicht haftenden Verunreinigungen im Kontaktbereich</t>
  </si>
  <si>
    <t xml:space="preserve">Wand-, Decken-, Trennwand- und Verkleidungsflächen </t>
  </si>
  <si>
    <t>Handläufe: Entfernen haftender und nicht haftender Verunreinigungen mit Flächendesinfektion</t>
  </si>
  <si>
    <t>Ganzflächig: Entfernen haftender und nicht haftender Verunreinigungen mit Flächendesinfektion</t>
  </si>
  <si>
    <t>Ganzflächig entfernen haftender und nicht haftender Verunreinigungen</t>
  </si>
  <si>
    <t>Wandfliesen</t>
  </si>
  <si>
    <t>Jahreswerte Vertretungsstunden 2030</t>
  </si>
  <si>
    <t>Jahreswerte Vertretungsstunden 2031</t>
  </si>
  <si>
    <t>Preis 2027</t>
  </si>
  <si>
    <t>Preis 2028</t>
  </si>
  <si>
    <t>Preis 2029</t>
  </si>
  <si>
    <t>Preis 2030</t>
  </si>
  <si>
    <t>Preis 2031</t>
  </si>
  <si>
    <t>Gesamtsumme Los 1</t>
  </si>
  <si>
    <t>Preis je Reinigung (Werktag)</t>
  </si>
  <si>
    <t>Preis je Reinigung (Sonn- und Feiertag)</t>
  </si>
  <si>
    <t>Preis je Reinigung (hoher Feiertag)</t>
  </si>
  <si>
    <t>Jahresintervall (hoher Feiertag)</t>
  </si>
  <si>
    <t>Gewichtung der Attribute gem. DIN EN 13549 in %</t>
  </si>
  <si>
    <t>Kalkulationsparameter</t>
  </si>
  <si>
    <t>Reinigungsintervall</t>
  </si>
  <si>
    <t>pro Woche</t>
  </si>
  <si>
    <t>1 x wöchentlich</t>
  </si>
  <si>
    <t>Saisonbeginn</t>
  </si>
  <si>
    <t>1. Weihnachtsfeiertag</t>
  </si>
  <si>
    <t>25.12.</t>
  </si>
  <si>
    <t>3,5 x wöchentlich</t>
  </si>
  <si>
    <t>Saisonende</t>
  </si>
  <si>
    <t>6 x wöchentlich</t>
  </si>
  <si>
    <t>7 x wöchentlich</t>
  </si>
  <si>
    <t>Jahr</t>
  </si>
  <si>
    <t>Kalendertage</t>
  </si>
  <si>
    <t>Ø 2027–2031</t>
  </si>
  <si>
    <t>Rosenmontag</t>
  </si>
  <si>
    <t>Allwetterbad der Stadt Monheim am Rhein GmbH</t>
  </si>
  <si>
    <t>Heinestraße 3</t>
  </si>
  <si>
    <t>40789 Monheim am Rhein</t>
  </si>
  <si>
    <t xml:space="preserve">Leistungsverzeichnis Unterhaltsreinigung Mona Mare
</t>
  </si>
  <si>
    <t>Angebotszusammenfassung Mona Mare</t>
  </si>
  <si>
    <t>Mona Mare</t>
  </si>
  <si>
    <t>Objektinformationen Allwetterbad der Stadt Monheim am Rhein GmbH</t>
  </si>
  <si>
    <t>Kurt-Schumacher-Straße 2</t>
  </si>
  <si>
    <t>Raumgruppen Mona Mare</t>
  </si>
  <si>
    <t>Stundenverrechnungssatz Mona Mare</t>
  </si>
  <si>
    <t>2.03</t>
  </si>
  <si>
    <t>2.04</t>
  </si>
  <si>
    <t>2.05</t>
  </si>
  <si>
    <t>2.06</t>
  </si>
  <si>
    <t>2.07</t>
  </si>
  <si>
    <t>2.08</t>
  </si>
  <si>
    <t>2.09</t>
  </si>
  <si>
    <t>2.10</t>
  </si>
  <si>
    <t>2.11</t>
  </si>
  <si>
    <t>2.12</t>
  </si>
  <si>
    <t>2.13</t>
  </si>
  <si>
    <t>2.14</t>
  </si>
  <si>
    <t>2.15</t>
  </si>
  <si>
    <t>2.16</t>
  </si>
  <si>
    <t>2.17</t>
  </si>
  <si>
    <t>2.18</t>
  </si>
  <si>
    <t>2.19</t>
  </si>
  <si>
    <t>Fliese / Textil</t>
  </si>
  <si>
    <t>Kasse</t>
  </si>
  <si>
    <t>Shop</t>
  </si>
  <si>
    <t>Backoffice</t>
  </si>
  <si>
    <t>Archiv</t>
  </si>
  <si>
    <t>2.20</t>
  </si>
  <si>
    <t>Büro 1</t>
  </si>
  <si>
    <t>Büro 2</t>
  </si>
  <si>
    <t>Zwischensummen Bereich 1 - Haupteingang</t>
  </si>
  <si>
    <t>Zwischensummen Bereich 2 - Verwaltung</t>
  </si>
  <si>
    <t>Frisieren</t>
  </si>
  <si>
    <t>Foyer 2</t>
  </si>
  <si>
    <t>2.37</t>
  </si>
  <si>
    <t>Einzelumkleiden</t>
  </si>
  <si>
    <t>2.38</t>
  </si>
  <si>
    <t>2.35</t>
  </si>
  <si>
    <t>2.34</t>
  </si>
  <si>
    <t>2.33</t>
  </si>
  <si>
    <t>2.32</t>
  </si>
  <si>
    <t>Dusche H</t>
  </si>
  <si>
    <t>Zwischensummen Bereich 3 - Einzelumkleiden</t>
  </si>
  <si>
    <t>Zwischensummen Bereich 4 Sammelumkleiden</t>
  </si>
  <si>
    <t>2.40</t>
  </si>
  <si>
    <t>2.41</t>
  </si>
  <si>
    <t>2.42</t>
  </si>
  <si>
    <t>2.43</t>
  </si>
  <si>
    <t>2.44</t>
  </si>
  <si>
    <t>2.45</t>
  </si>
  <si>
    <t>2.46</t>
  </si>
  <si>
    <t>2.47</t>
  </si>
  <si>
    <t>2.48</t>
  </si>
  <si>
    <t>2.49</t>
  </si>
  <si>
    <t>2.50</t>
  </si>
  <si>
    <t>Zugang Frisierbereich</t>
  </si>
  <si>
    <t>Sammelumkleide 1</t>
  </si>
  <si>
    <t>Sammelumkleide 2</t>
  </si>
  <si>
    <t>Sammelumkleide 3</t>
  </si>
  <si>
    <t>Sammelumkleide 4</t>
  </si>
  <si>
    <t>Sammelumkleide 5</t>
  </si>
  <si>
    <t>Sammelumkleide 6</t>
  </si>
  <si>
    <t>Familienumkleiden</t>
  </si>
  <si>
    <t>2.51</t>
  </si>
  <si>
    <t>Umkleide Beh.</t>
  </si>
  <si>
    <t>Barfußgang 1</t>
  </si>
  <si>
    <t>2.53</t>
  </si>
  <si>
    <t>WC D1</t>
  </si>
  <si>
    <t>2.54</t>
  </si>
  <si>
    <t>Zugang LB</t>
  </si>
  <si>
    <t>2.52</t>
  </si>
  <si>
    <t>WC H1</t>
  </si>
  <si>
    <t>2.55</t>
  </si>
  <si>
    <t>Dusche H1</t>
  </si>
  <si>
    <t>2.56</t>
  </si>
  <si>
    <t>Dusche D1</t>
  </si>
  <si>
    <t>2.57</t>
  </si>
  <si>
    <t>2.58</t>
  </si>
  <si>
    <t>2.59</t>
  </si>
  <si>
    <t>Dusche / WC  Beh.</t>
  </si>
  <si>
    <t>2.60</t>
  </si>
  <si>
    <t>2.61</t>
  </si>
  <si>
    <t>WC H2</t>
  </si>
  <si>
    <t>2.62</t>
  </si>
  <si>
    <t>Dusche H2</t>
  </si>
  <si>
    <t>2.63</t>
  </si>
  <si>
    <t>Dusche D2</t>
  </si>
  <si>
    <t>2.64</t>
  </si>
  <si>
    <t>WC D2</t>
  </si>
  <si>
    <t>2.65</t>
  </si>
  <si>
    <t>Zwischensummen Bereich 5 - Kursbecken</t>
  </si>
  <si>
    <t>Beckenumgang</t>
  </si>
  <si>
    <t>2.79</t>
  </si>
  <si>
    <t>2.80</t>
  </si>
  <si>
    <t>Kursbecken</t>
  </si>
  <si>
    <t>2.66</t>
  </si>
  <si>
    <t>Sanitäter</t>
  </si>
  <si>
    <t>2.67</t>
  </si>
  <si>
    <t>2.68</t>
  </si>
  <si>
    <t>2.69</t>
  </si>
  <si>
    <t>Geräte 1</t>
  </si>
  <si>
    <t>2.70</t>
  </si>
  <si>
    <t>Geräte 2</t>
  </si>
  <si>
    <t>2.71</t>
  </si>
  <si>
    <t>2.72</t>
  </si>
  <si>
    <t>Zwischensummen Bereich 6 - Sportbecken</t>
  </si>
  <si>
    <t>2.81</t>
  </si>
  <si>
    <t>2.82</t>
  </si>
  <si>
    <t>Sportbecken</t>
  </si>
  <si>
    <t>Zwischensummen Bereich 7 - Wellenbecken</t>
  </si>
  <si>
    <t>2.75</t>
  </si>
  <si>
    <t>Rutschenlandebahn</t>
  </si>
  <si>
    <t>2.73</t>
  </si>
  <si>
    <t>TRH Rutsche</t>
  </si>
  <si>
    <t>2.74</t>
  </si>
  <si>
    <t>2.78</t>
  </si>
  <si>
    <t>2.76</t>
  </si>
  <si>
    <t>2.77</t>
  </si>
  <si>
    <t>Wellenbecken</t>
  </si>
  <si>
    <t>2.84</t>
  </si>
  <si>
    <t>Technik Lüftung</t>
  </si>
  <si>
    <t>2.85</t>
  </si>
  <si>
    <t>WC Unisex</t>
  </si>
  <si>
    <t>2.86</t>
  </si>
  <si>
    <t>Dusche WF</t>
  </si>
  <si>
    <t>2.87</t>
  </si>
  <si>
    <t>2.83</t>
  </si>
  <si>
    <t>Schwimmmeister</t>
  </si>
  <si>
    <t>2.88</t>
  </si>
  <si>
    <t>Treppe SM</t>
  </si>
  <si>
    <t>Zwischensummen Bereich 8 - Erlebnisbecken</t>
  </si>
  <si>
    <t>2.31</t>
  </si>
  <si>
    <t>2.30</t>
  </si>
  <si>
    <t>Erlebnisbecken</t>
  </si>
  <si>
    <t>2.29</t>
  </si>
  <si>
    <t>2.28</t>
  </si>
  <si>
    <t>Kinderplanschbecken</t>
  </si>
  <si>
    <t>2.27</t>
  </si>
  <si>
    <t>2.26</t>
  </si>
  <si>
    <t>Wickel</t>
  </si>
  <si>
    <t>Zwischensummen Bereich 9 - Gastronomie</t>
  </si>
  <si>
    <t>WC Beh.</t>
  </si>
  <si>
    <t>2.22</t>
  </si>
  <si>
    <t>Anlieferung / Flur</t>
  </si>
  <si>
    <t>Lager Küche 1</t>
  </si>
  <si>
    <t>2.25</t>
  </si>
  <si>
    <t>2.21</t>
  </si>
  <si>
    <t>Lager / Flur</t>
  </si>
  <si>
    <t>Lager Küche 2</t>
  </si>
  <si>
    <t>Zwischensummen Bereich 10 - Sauna</t>
  </si>
  <si>
    <t>Zugang Sauna</t>
  </si>
  <si>
    <t>Lounge Sauna</t>
  </si>
  <si>
    <t>Flur Sauna</t>
  </si>
  <si>
    <t>Umkleiden Sauna</t>
  </si>
  <si>
    <t>Dusche D</t>
  </si>
  <si>
    <t>WC D</t>
  </si>
  <si>
    <t>WC H</t>
  </si>
  <si>
    <t>Aufgußsauna</t>
  </si>
  <si>
    <t>Kräutersauna</t>
  </si>
  <si>
    <t>Technik Dampfbad</t>
  </si>
  <si>
    <t>Lager Sauna</t>
  </si>
  <si>
    <t>Durchgang Sauna-ELB</t>
  </si>
  <si>
    <t>Technik Kräutersauna</t>
  </si>
  <si>
    <t>Zwischensummen Bereich 11 - Dampfbad</t>
  </si>
  <si>
    <t>2.89</t>
  </si>
  <si>
    <t>2.90</t>
  </si>
  <si>
    <t>Dampfkabine</t>
  </si>
  <si>
    <t>2.91</t>
  </si>
  <si>
    <t>WF Dampfbad</t>
  </si>
  <si>
    <t>2.92</t>
  </si>
  <si>
    <t>Dusche Dampfbad</t>
  </si>
  <si>
    <t>2.93</t>
  </si>
  <si>
    <t>Solebecken</t>
  </si>
  <si>
    <t>Zwischensummen Bereich 13 - Gastro-Pavillion</t>
  </si>
  <si>
    <t>2.94</t>
  </si>
  <si>
    <t>Vordach</t>
  </si>
  <si>
    <t>2.95</t>
  </si>
  <si>
    <t>Gastro Pavillon</t>
  </si>
  <si>
    <t>2.96</t>
  </si>
  <si>
    <t>Massage 1</t>
  </si>
  <si>
    <t>Massage 2</t>
  </si>
  <si>
    <t>Technik Inst. Schacht 2</t>
  </si>
  <si>
    <t>Speisen / Podest</t>
  </si>
  <si>
    <t>Flur WF BF</t>
  </si>
  <si>
    <t>Haupteingang</t>
  </si>
  <si>
    <t>Verwaltung</t>
  </si>
  <si>
    <t>Sammelumkleiden</t>
  </si>
  <si>
    <t>Gastronomie</t>
  </si>
  <si>
    <t>Zwischensummen Bereich 12 - Solebecken</t>
  </si>
  <si>
    <t>Gastro-Pavillion</t>
  </si>
  <si>
    <t>Ruheraum Sauna</t>
  </si>
  <si>
    <t>Frisieren 2</t>
  </si>
  <si>
    <t>k</t>
  </si>
  <si>
    <t>Büro, Verwaltung, Dienstzimmer, Sekretariat, Regie</t>
  </si>
  <si>
    <t>Kasse, Shop, Massage</t>
  </si>
  <si>
    <t xml:space="preserve">Aufenthalt, </t>
  </si>
  <si>
    <t>WC, Dusche, Waschraum, Toiletten, Sanitäranlage</t>
  </si>
  <si>
    <t xml:space="preserve">Aufenthaltsraum, Teeküche, Sanitätsraum, Erste-Hilfe, Personal, </t>
  </si>
  <si>
    <t>Haustechnik, Server, HAR, Anlagen, Maschinen, Heizung</t>
  </si>
  <si>
    <t>Flur, Eingang, Empfang, Notausgang, Garderobe, Foyer, Windfang, Vorraum</t>
  </si>
  <si>
    <t>Umkleide, Einzelumkleide, Sammelumkleide, Lehrer</t>
  </si>
  <si>
    <t>Café, Speiseraum, Cafeteria, Kiosk, Bistro, Lounge</t>
  </si>
  <si>
    <t>Besprechung, Konferenz</t>
  </si>
  <si>
    <t>Ausstellung, Stellfläche, Foyer</t>
  </si>
  <si>
    <t>Archiv, Depot, Lager, Geräte, Abstell</t>
  </si>
  <si>
    <t>Altweiber / Weiberfastnacht</t>
  </si>
  <si>
    <t>Revision</t>
  </si>
  <si>
    <t>Hinweise zur Anwendung</t>
  </si>
  <si>
    <t>Saisontage</t>
  </si>
  <si>
    <t>Öffnungstage</t>
  </si>
  <si>
    <t>25.12.2031</t>
  </si>
  <si>
    <t>14.12.2031</t>
  </si>
  <si>
    <t>01.12.2031</t>
  </si>
  <si>
    <t>24.02.2031</t>
  </si>
  <si>
    <t>20.02.2031</t>
  </si>
  <si>
    <t>25.12.2030</t>
  </si>
  <si>
    <t>14.12.2030</t>
  </si>
  <si>
    <t>01.12.2030</t>
  </si>
  <si>
    <t>04.03.2030</t>
  </si>
  <si>
    <t>28.02.2030</t>
  </si>
  <si>
    <t>25.12.2029</t>
  </si>
  <si>
    <t>14.12.2029</t>
  </si>
  <si>
    <t>01.12.2029</t>
  </si>
  <si>
    <t>12.02.2029</t>
  </si>
  <si>
    <t>08.02.2029</t>
  </si>
  <si>
    <t>25.12.2028</t>
  </si>
  <si>
    <t>14.12.2028</t>
  </si>
  <si>
    <t>01.12.2028</t>
  </si>
  <si>
    <t>28.02.2028</t>
  </si>
  <si>
    <t>24.02.2028</t>
  </si>
  <si>
    <t>25.12.2027</t>
  </si>
  <si>
    <t>14.12.2027</t>
  </si>
  <si>
    <t>01.12.2027</t>
  </si>
  <si>
    <t>08.02.2027</t>
  </si>
  <si>
    <t>04.02.2027</t>
  </si>
  <si>
    <t>Revision bis</t>
  </si>
  <si>
    <t>Revision von</t>
  </si>
  <si>
    <t>Altweiber</t>
  </si>
  <si>
    <t>01.12.–14.12.</t>
  </si>
  <si>
    <t>1 Schließtag</t>
  </si>
  <si>
    <t>Tage</t>
  </si>
  <si>
    <t>Ansatz</t>
  </si>
  <si>
    <t>Parameter</t>
  </si>
  <si>
    <t>Summe Los 1.1</t>
  </si>
  <si>
    <t>Zwischensummen Los 1.2 VR</t>
  </si>
  <si>
    <t>Berechnungsgrundlage: Für den Innenbereich werden ausschließlich folgende Schließzeiten berücksichtigt: Altweiber / Weiberfastnacht, Rosenmontag, 1. Weihnachtsfeiertag sowie zwei Wochen Revision zu Beginn des Dezembers. Für die Revision wird wie in der Vorlage der Zeitraum 01.12. bis einschließlich 14.12. angesetzt. Der Außenbereich wird jährlich vom 01.05. bis einschließlich 31.08. kalkuliert. Die bisherigen Gesamt-Jahresfaktoren bleiben als Kontrollsumme erhalten, werden jedoch in Regeltage, Sonntage, übrige gesetzliche Feiertage und hohe Feiertage aufgeteilt. Jahresfaktor je Tagart = Anzahl Tage × Reinigungsintervall pro Woche / 7.</t>
  </si>
  <si>
    <t>Tarifliche Zuschlagslogik – Gebäudereinigung (gewerbliche Beschäftigte)</t>
  </si>
  <si>
    <t>Zuschlagsart</t>
  </si>
  <si>
    <t>Zeitraum / Tage</t>
  </si>
  <si>
    <t>Zuschlag</t>
  </si>
  <si>
    <t>Behandlung in dieser Datei</t>
  </si>
  <si>
    <t>Hinweis</t>
  </si>
  <si>
    <t>Nachtarbeit</t>
  </si>
  <si>
    <t>22:00–05:00 Uhr</t>
  </si>
  <si>
    <t>30 %</t>
  </si>
  <si>
    <t>kein eigener Jahresfaktor</t>
  </si>
  <si>
    <t>Mangels Zeitvorgabe in der Vorlage nicht quantifizierbar.</t>
  </si>
  <si>
    <t>Sonntage / Feiertage</t>
  </si>
  <si>
    <t>00:00–24:00 Uhr</t>
  </si>
  <si>
    <t>80 %</t>
  </si>
  <si>
    <t>eigener Jahresfaktor</t>
  </si>
  <si>
    <t>Sonntage und übrige gesetzliche Feiertage werden getrennt ausgewiesen.</t>
  </si>
  <si>
    <t>Hohe Feiertage</t>
  </si>
  <si>
    <t>Neujahr, 1. Mai, 1. und 2. Weihnachtsfeiertag</t>
  </si>
  <si>
    <t>200 %</t>
  </si>
  <si>
    <t>Der 1. Weihnachtsfeiertag ist Schließtag und wird daher nicht kalkuliert.</t>
  </si>
  <si>
    <t>Tage / Wert</t>
  </si>
  <si>
    <t>Außenbereich Saison</t>
  </si>
  <si>
    <t>01.05.–31.08.</t>
  </si>
  <si>
    <t>Gesetzliche Feiertage Nordrhein-Westfalen 2027–2031 und Behandlung</t>
  </si>
  <si>
    <t>Feiertag</t>
  </si>
  <si>
    <t>Einordnung</t>
  </si>
  <si>
    <t>2027</t>
  </si>
  <si>
    <t>2028</t>
  </si>
  <si>
    <t>2029</t>
  </si>
  <si>
    <t>2030</t>
  </si>
  <si>
    <t>2031</t>
  </si>
  <si>
    <t>Kalkulatorische Behandlung</t>
  </si>
  <si>
    <t>Neujahr</t>
  </si>
  <si>
    <t>Hoher Feiertag 200 %</t>
  </si>
  <si>
    <t>01.01.2027</t>
  </si>
  <si>
    <t>01.01.2028</t>
  </si>
  <si>
    <t>01.01.2029</t>
  </si>
  <si>
    <t>01.01.2030</t>
  </si>
  <si>
    <t>01.01.2031</t>
  </si>
  <si>
    <t>separater Feiertagsfaktor</t>
  </si>
  <si>
    <t>Karfreitag</t>
  </si>
  <si>
    <t>Übriger Feiertag 80 %</t>
  </si>
  <si>
    <t>26.03.2027</t>
  </si>
  <si>
    <t>14.04.2028</t>
  </si>
  <si>
    <t>30.03.2029</t>
  </si>
  <si>
    <t>19.04.2030</t>
  </si>
  <si>
    <t>11.04.2031</t>
  </si>
  <si>
    <t>Ostermontag</t>
  </si>
  <si>
    <t>29.03.2027</t>
  </si>
  <si>
    <t>17.04.2028</t>
  </si>
  <si>
    <t>02.04.2029</t>
  </si>
  <si>
    <t>22.04.2030</t>
  </si>
  <si>
    <t>14.04.2031</t>
  </si>
  <si>
    <t>1. Mai</t>
  </si>
  <si>
    <t>01.05.2027</t>
  </si>
  <si>
    <t>01.05.2028</t>
  </si>
  <si>
    <t>01.05.2029</t>
  </si>
  <si>
    <t>01.05.2030</t>
  </si>
  <si>
    <t>01.05.2031</t>
  </si>
  <si>
    <t>Christi Himmelfahrt</t>
  </si>
  <si>
    <t>06.05.2027</t>
  </si>
  <si>
    <t>25.05.2028</t>
  </si>
  <si>
    <t>10.05.2029</t>
  </si>
  <si>
    <t>30.05.2030</t>
  </si>
  <si>
    <t>22.05.2031</t>
  </si>
  <si>
    <t>Pfingstmontag</t>
  </si>
  <si>
    <t>17.05.2027</t>
  </si>
  <si>
    <t>05.06.2028</t>
  </si>
  <si>
    <t>21.05.2029</t>
  </si>
  <si>
    <t>10.06.2030</t>
  </si>
  <si>
    <t>02.06.2031</t>
  </si>
  <si>
    <t>Fronleichnam</t>
  </si>
  <si>
    <t>27.05.2027</t>
  </si>
  <si>
    <t>15.06.2028</t>
  </si>
  <si>
    <t>31.05.2029</t>
  </si>
  <si>
    <t>20.06.2030</t>
  </si>
  <si>
    <t>12.06.2031</t>
  </si>
  <si>
    <t>Tag der Deutschen Einheit</t>
  </si>
  <si>
    <t>03.10.2027</t>
  </si>
  <si>
    <t>03.10.2028</t>
  </si>
  <si>
    <t>03.10.2029</t>
  </si>
  <si>
    <t>03.10.2030</t>
  </si>
  <si>
    <t>03.10.2031</t>
  </si>
  <si>
    <t>Allerheiligen</t>
  </si>
  <si>
    <t>01.11.2027</t>
  </si>
  <si>
    <t>01.11.2028</t>
  </si>
  <si>
    <t>01.11.2029</t>
  </si>
  <si>
    <t>01.11.2030</t>
  </si>
  <si>
    <t>01.11.2031</t>
  </si>
  <si>
    <t>Schließtag / hoher Feiertag</t>
  </si>
  <si>
    <t>nicht kalkuliert, da Schließtag</t>
  </si>
  <si>
    <t>2. Weihnachtsfeiertag</t>
  </si>
  <si>
    <t>26.12.2027</t>
  </si>
  <si>
    <t>26.12.2028</t>
  </si>
  <si>
    <t>26.12.2029</t>
  </si>
  <si>
    <t>26.12.2030</t>
  </si>
  <si>
    <t>26.12.2031</t>
  </si>
  <si>
    <t>Innenbereich – Schließ-, Öffnungs- und zuschlagspflichtige Tage</t>
  </si>
  <si>
    <t>Schließtage</t>
  </si>
  <si>
    <t>Regeltage ohne Zuschlag</t>
  </si>
  <si>
    <t>Sonntage 80 %</t>
  </si>
  <si>
    <t>übrige Feiertage 80 %</t>
  </si>
  <si>
    <t>hohe Feiertage 200 %</t>
  </si>
  <si>
    <t>Kontrolle</t>
  </si>
  <si>
    <t>Innenbereich – Schließtage im Jahresverlauf</t>
  </si>
  <si>
    <t>Innenbereich – Jahresfaktoren nach Zuschlagsart</t>
  </si>
  <si>
    <t>Tagart</t>
  </si>
  <si>
    <t>Bemerkung</t>
  </si>
  <si>
    <t>0 %</t>
  </si>
  <si>
    <t>zuschlagsfreie Grundmenge</t>
  </si>
  <si>
    <t>Sonntage</t>
  </si>
  <si>
    <t>Feiertagsdaten, die zugleich Sonntag sind, werden nicht doppelt gezählt.</t>
  </si>
  <si>
    <t>übrige gesetzliche Feiertage</t>
  </si>
  <si>
    <t>ohne hohe Feiertage und ohne 1. Weihnachtsfeiertag</t>
  </si>
  <si>
    <t>hohe Feiertage</t>
  </si>
  <si>
    <t>Neujahr, 1. Mai, 2. Weihnachtsfeiertag; 1. Weihnachtsfeiertag ist Schließtag</t>
  </si>
  <si>
    <t>Gesamt</t>
  </si>
  <si>
    <t>Kontrollsumme</t>
  </si>
  <si>
    <t>entspricht dem bisherigen Gesamt-Jahresfaktor</t>
  </si>
  <si>
    <t>Ø Tage</t>
  </si>
  <si>
    <t>Ø 1 x/W</t>
  </si>
  <si>
    <t>Ø 3,5 x/W</t>
  </si>
  <si>
    <t>Ø 6 x/W</t>
  </si>
  <si>
    <t>Ø 7 x/W</t>
  </si>
  <si>
    <t>Außenbereich 01.05.–31.08. – Tagarten innerhalb der Saison</t>
  </si>
  <si>
    <t>31.08.2027</t>
  </si>
  <si>
    <t>31.08.2028</t>
  </si>
  <si>
    <t>31.08.2029</t>
  </si>
  <si>
    <t>31.08.2030</t>
  </si>
  <si>
    <t>31.08.2031</t>
  </si>
  <si>
    <t>Außenbereich – Jahresfaktoren nach Zuschlagsart</t>
  </si>
  <si>
    <t>1. Die Gesamt-Jahresfaktoren entsprechen weiterhin der ursprünglichen Methode Öffnungstage bzw. Saisontage × Intervall / 7. Neu ist ausschließlich die Aufteilung nach zuschlagsfreien und zuschlagspflichtigen Tagarten.</t>
  </si>
  <si>
    <t>2. Feiertage werden aus den Regeltagen herausgerechnet und als eigener Jahresfaktor ausgewiesen. Fällt ein Feiertag auf einen Sonntag, wird er nur einmal erfasst. Hohe Feiertage werden vorrangig der 200-%-Kategorie zugeordnet.</t>
  </si>
  <si>
    <t>3. Der 1. Weihnachtsfeiertag bleibt Schließtag und erzeugt keinen Feiertagsfaktor. Neujahr, 1. Mai und 2. Weihnachtsfeiertag bleiben geöffnet und werden als hohe Feiertage berücksichtigt.</t>
  </si>
  <si>
    <t>4. Nachtarbeit von 22:00 bis 05:00 Uhr ist tariflich zuschlagspflichtig. Da die Vorlage keine Uhrzeiten der Leistungsausführung enthält, kann hierfür kein belastbarer Jahresfaktor abgeleitet werden.</t>
  </si>
  <si>
    <t>5. Die Reinigungsintervalle 1x, 3,5x und 6x pro Woche werden weiterhin proportional auf die Kalendertage verteilt. Bei fest definierten Wochentagen kann eine taggenaue Einsatzplanung zu abweichenden Zuschlagsfaktoren führen.</t>
  </si>
  <si>
    <t>6. Tarifliche Regelungen können sich für die Vertragsjahre 2027–2031 ändern. Vor Verwendung in einer Vergabe- oder Preisfortschreibung sollte der dann gültige Rahmentarifvertrag erneut geprüft werden.</t>
  </si>
  <si>
    <t>Quelle Tarifgrundlage (Stand 2026)</t>
  </si>
  <si>
    <t>https://www.berlin.de/sen/arbeit/arbeits-und-tarifrecht/tarifbroschueren-nach-wirtschaftsbereichen/branche-g/gebaeudereinigung_01_broschuere_ab_01-2026_stand_03-2025.pdf</t>
  </si>
  <si>
    <t>Quelle Feiertage NRW</t>
  </si>
  <si>
    <t>https://recht.nrw.de/lrgv/gesetz/01012000-bekanntmachung-der-neufassung-des-gesetzes-ueber-die-sonn-und-feiertage/</t>
  </si>
  <si>
    <t xml:space="preserve">Jahresfaktoren Mona Mare 2027–2031 </t>
  </si>
  <si>
    <t>post@monamare.de</t>
  </si>
  <si>
    <t>Frau Sandra Groos / Herr Michael Kowalski</t>
  </si>
  <si>
    <t>Dusche / WC Beh.</t>
  </si>
  <si>
    <t>Sonntag / Feiertag</t>
  </si>
  <si>
    <r>
      <t>je m</t>
    </r>
    <r>
      <rPr>
        <vertAlign val="superscript"/>
        <sz val="9"/>
        <rFont val="Arial"/>
        <family val="2"/>
      </rPr>
      <t>2</t>
    </r>
    <r>
      <rPr>
        <sz val="11"/>
        <color theme="1"/>
        <rFont val="Calibri"/>
        <family val="2"/>
        <scheme val="minor"/>
      </rPr>
      <t/>
    </r>
  </si>
  <si>
    <t>Quadratmeterpreis für die Grundreinigung von Fliesenwandflächen</t>
  </si>
  <si>
    <t>Montag - Sonntag 05:00 - 09:00 Uhr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</si>
</sst>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 #,##0.00\ [$€]_-;_-* &quot;-&quot;??\ [$€]_-;_-@_-"/>
    <numFmt numFmtId="165" formatCode="0.000%"/>
    <numFmt numFmtId="166" formatCode="#,##0.00\ &quot;€&quot;"/>
    <numFmt numFmtId="167" formatCode="0.000"/>
    <numFmt numFmtId="168" formatCode="#,##0.00000"/>
    <numFmt numFmtId="169" formatCode="0.0"/>
  </numFmts>
  <fonts count="39">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name val="Arial"/>
      <family val="2"/>
    </font>
    <font>
      <sz val="14"/>
      <name val="Arial"/>
      <family val="2"/>
    </font>
    <font>
      <sz val="8"/>
      <color theme="1"/>
      <name val="Arial"/>
      <family val="2"/>
    </font>
    <font>
      <sz val="8"/>
      <name val="Arial"/>
      <family val="2"/>
    </font>
    <font>
      <b/>
      <sz val="11"/>
      <name val="Arial"/>
      <family val="2"/>
    </font>
    <font>
      <b/>
      <sz val="11"/>
      <name val="Calibri"/>
      <family val="2"/>
      <scheme val="minor"/>
    </font>
    <font>
      <b/>
      <sz val="8"/>
      <name val="Arial"/>
      <family val="2"/>
    </font>
    <font>
      <sz val="11"/>
      <name val="Calibri"/>
      <family val="2"/>
      <scheme val="minor"/>
    </font>
    <font>
      <b/>
      <sz val="12"/>
      <name val="Arial"/>
      <family val="2"/>
    </font>
    <font>
      <b/>
      <sz val="10"/>
      <name val="Arial"/>
      <family val="2"/>
    </font>
    <font>
      <b/>
      <sz val="14"/>
      <color theme="1"/>
      <name val="Calibri"/>
      <family val="2"/>
      <scheme val="minor"/>
    </font>
    <font>
      <b/>
      <sz val="10"/>
      <color theme="1"/>
      <name val="Arial"/>
      <family val="2"/>
    </font>
    <font>
      <b/>
      <sz val="12"/>
      <color theme="1"/>
      <name val="Arial"/>
      <family val="2"/>
    </font>
    <font>
      <sz val="10"/>
      <color theme="1"/>
      <name val="Arial"/>
      <family val="2"/>
    </font>
    <font>
      <sz val="10"/>
      <name val="Switzerland"/>
    </font>
    <font>
      <sz val="8"/>
      <name val="Calibri"/>
      <family val="2"/>
      <scheme val="minor"/>
    </font>
    <font>
      <b/>
      <sz val="14"/>
      <name val="Arial"/>
      <family val="2"/>
    </font>
    <font>
      <sz val="11"/>
      <name val="Arial"/>
      <family val="2"/>
    </font>
    <font>
      <b/>
      <i/>
      <sz val="10"/>
      <name val="Arial"/>
      <family val="2"/>
    </font>
    <font>
      <sz val="10"/>
      <color rgb="FFFF0000"/>
      <name val="Arial"/>
      <family val="2"/>
    </font>
    <font>
      <b/>
      <sz val="10"/>
      <color rgb="FF000000"/>
      <name val="Arial"/>
      <family val="2"/>
    </font>
    <font>
      <b/>
      <sz val="10"/>
      <color rgb="FFFF0000"/>
      <name val="Arial"/>
      <family val="2"/>
    </font>
    <font>
      <sz val="11"/>
      <color rgb="FFFF0000"/>
      <name val="Arial"/>
      <family val="2"/>
    </font>
    <font>
      <sz val="9"/>
      <color theme="1"/>
      <name val="Calibri"/>
      <family val="2"/>
      <scheme val="minor"/>
    </font>
    <font>
      <b/>
      <sz val="9"/>
      <name val="Arial"/>
      <family val="2"/>
    </font>
    <font>
      <sz val="9"/>
      <name val="Arial"/>
      <family val="2"/>
    </font>
    <font>
      <vertAlign val="superscript"/>
      <sz val="9"/>
      <name val="Arial"/>
      <family val="2"/>
    </font>
    <font>
      <sz val="11"/>
      <name val="Carlito"/>
    </font>
    <font>
      <u/>
      <sz val="11"/>
      <color theme="10"/>
      <name val="Calibri"/>
      <family val="2"/>
      <scheme val="minor"/>
    </font>
    <font>
      <b/>
      <sz val="16"/>
      <color rgb="FFFFFFFF"/>
      <name val="Aptos"/>
    </font>
    <font>
      <sz val="11"/>
      <name val="Aptos"/>
    </font>
    <font>
      <sz val="11"/>
      <color rgb="FF404040"/>
      <name val="Aptos"/>
    </font>
    <font>
      <b/>
      <sz val="11"/>
      <color rgb="FF1F1F1F"/>
      <name val="Aptos"/>
    </font>
    <font>
      <b/>
      <sz val="11"/>
      <color rgb="FFFFFFFF"/>
      <name val="Aptos"/>
    </font>
    <font>
      <b/>
      <sz val="11"/>
      <name val="Aptos"/>
    </font>
  </fonts>
  <fills count="26">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9" tint="0.79998168889431442"/>
        <bgColor rgb="FF000000"/>
      </patternFill>
    </fill>
    <fill>
      <patternFill patternType="solid">
        <fgColor theme="8" tint="0.79998168889431442"/>
        <bgColor rgb="FF000000"/>
      </patternFill>
    </fill>
    <fill>
      <patternFill patternType="solid">
        <fgColor theme="8" tint="0.59999389629810485"/>
        <bgColor rgb="FF000000"/>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rgb="FFD9EAF7"/>
      </patternFill>
    </fill>
    <fill>
      <patternFill patternType="solid">
        <fgColor rgb="FF5B9BD5"/>
      </patternFill>
    </fill>
    <fill>
      <patternFill patternType="solid">
        <fgColor rgb="FFE2F0D9"/>
      </patternFill>
    </fill>
    <fill>
      <patternFill patternType="solid">
        <fgColor rgb="FF1F4E78"/>
      </patternFill>
    </fill>
    <fill>
      <patternFill patternType="solid">
        <fgColor rgb="FFFFF2CC"/>
      </patternFill>
    </fill>
    <fill>
      <patternFill patternType="solid">
        <fgColor rgb="FFDDEBF7"/>
      </patternFill>
    </fill>
    <fill>
      <patternFill patternType="solid">
        <fgColor rgb="FFEAF2F8"/>
      </patternFill>
    </fill>
    <fill>
      <patternFill patternType="solid">
        <fgColor theme="1" tint="0.499984740745262"/>
        <bgColor indexed="64"/>
      </patternFill>
    </fill>
  </fills>
  <borders count="17">
    <border>
      <left/>
      <right/>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diagonalUp="1" diagonalDown="1">
      <left style="thin">
        <color auto="1"/>
      </left>
      <right style="thin">
        <color auto="1"/>
      </right>
      <top style="thin">
        <color auto="1"/>
      </top>
      <bottom style="thin">
        <color auto="1"/>
      </bottom>
      <diagonal style="thin">
        <color rgb="FFD9D9D9"/>
      </diagonal>
    </border>
  </borders>
  <cellStyleXfs count="15">
    <xf numFmtId="0" fontId="0" fillId="0" borderId="0"/>
    <xf numFmtId="9" fontId="1" fillId="0" borderId="0" applyFont="0" applyFill="0" applyBorder="0" applyAlignment="0" applyProtection="0"/>
    <xf numFmtId="0" fontId="3" fillId="0" borderId="0"/>
    <xf numFmtId="0" fontId="3" fillId="0" borderId="0"/>
    <xf numFmtId="0" fontId="18" fillId="0" borderId="0"/>
    <xf numFmtId="0" fontId="3" fillId="0" borderId="0"/>
    <xf numFmtId="44" fontId="3" fillId="0" borderId="0" applyFont="0" applyFill="0" applyBorder="0" applyAlignment="0" applyProtection="0"/>
    <xf numFmtId="0" fontId="3" fillId="0" borderId="0"/>
    <xf numFmtId="164" fontId="3" fillId="0" borderId="0" applyFont="0" applyFill="0" applyBorder="0" applyAlignment="0" applyProtection="0"/>
    <xf numFmtId="0" fontId="17" fillId="0" borderId="0"/>
    <xf numFmtId="164" fontId="3" fillId="0" borderId="0" applyFont="0" applyFill="0" applyBorder="0" applyAlignment="0" applyProtection="0"/>
    <xf numFmtId="44" fontId="3" fillId="0" borderId="0" applyFont="0" applyFill="0" applyBorder="0" applyAlignment="0" applyProtection="0"/>
    <xf numFmtId="0" fontId="31" fillId="0" borderId="0"/>
    <xf numFmtId="0" fontId="31" fillId="0" borderId="0"/>
    <xf numFmtId="0" fontId="32" fillId="0" borderId="0" applyNumberFormat="0" applyFill="0" applyBorder="0" applyAlignment="0" applyProtection="0"/>
  </cellStyleXfs>
  <cellXfs count="454">
    <xf numFmtId="0" fontId="0" fillId="0" borderId="0" xfId="0"/>
    <xf numFmtId="0" fontId="0" fillId="0" borderId="0" xfId="0" applyAlignment="1">
      <alignment vertical="center"/>
    </xf>
    <xf numFmtId="0" fontId="7" fillId="0" borderId="6" xfId="0" applyFont="1" applyBorder="1" applyAlignment="1">
      <alignment horizontal="left" vertical="center"/>
    </xf>
    <xf numFmtId="0" fontId="7" fillId="0" borderId="2" xfId="2" applyFont="1" applyBorder="1" applyAlignment="1">
      <alignment horizontal="center" vertical="center"/>
    </xf>
    <xf numFmtId="0" fontId="9" fillId="2" borderId="8" xfId="2" applyFont="1" applyFill="1" applyBorder="1" applyAlignment="1">
      <alignment horizontal="center" vertical="center"/>
    </xf>
    <xf numFmtId="0" fontId="7" fillId="3" borderId="6" xfId="0" applyFont="1" applyFill="1" applyBorder="1" applyAlignment="1">
      <alignment horizontal="left" vertical="center"/>
    </xf>
    <xf numFmtId="0" fontId="7" fillId="3" borderId="6" xfId="0" applyFont="1" applyFill="1" applyBorder="1" applyAlignment="1">
      <alignment horizontal="lef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7" fillId="4" borderId="6" xfId="0" applyFont="1" applyFill="1" applyBorder="1" applyAlignment="1">
      <alignment horizontal="left" vertical="center"/>
    </xf>
    <xf numFmtId="49" fontId="7" fillId="0" borderId="2" xfId="2" applyNumberFormat="1" applyFont="1"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center" vertical="center"/>
    </xf>
    <xf numFmtId="0" fontId="7" fillId="0" borderId="6" xfId="2" applyFont="1" applyBorder="1" applyAlignment="1">
      <alignment horizontal="left" vertical="center"/>
    </xf>
    <xf numFmtId="0" fontId="2" fillId="2" borderId="2" xfId="0" applyFont="1" applyFill="1" applyBorder="1" applyAlignment="1">
      <alignment horizontal="center" vertical="center"/>
    </xf>
    <xf numFmtId="0" fontId="7" fillId="4" borderId="6" xfId="0" applyFont="1" applyFill="1" applyBorder="1" applyAlignment="1">
      <alignment horizontal="left" vertical="center" wrapText="1"/>
    </xf>
    <xf numFmtId="0" fontId="0" fillId="0" borderId="0" xfId="0" applyAlignment="1">
      <alignment horizontal="center" vertical="center"/>
    </xf>
    <xf numFmtId="0" fontId="9" fillId="2" borderId="2" xfId="2" applyFont="1" applyFill="1" applyBorder="1" applyAlignment="1">
      <alignment horizontal="center" vertical="center"/>
    </xf>
    <xf numFmtId="0" fontId="10" fillId="2" borderId="9" xfId="2" applyFont="1" applyFill="1" applyBorder="1" applyAlignment="1">
      <alignment vertical="center"/>
    </xf>
    <xf numFmtId="0" fontId="2" fillId="2" borderId="2" xfId="0" applyFont="1" applyFill="1" applyBorder="1" applyAlignment="1">
      <alignment horizontal="left" vertical="center"/>
    </xf>
    <xf numFmtId="0" fontId="7" fillId="0" borderId="8" xfId="2" applyFont="1" applyBorder="1" applyAlignment="1">
      <alignment horizontal="center" vertical="center"/>
    </xf>
    <xf numFmtId="49" fontId="7" fillId="0" borderId="0" xfId="2" applyNumberFormat="1" applyFont="1" applyAlignment="1">
      <alignment horizontal="center" vertical="center"/>
    </xf>
    <xf numFmtId="0" fontId="7" fillId="0" borderId="0" xfId="2" applyFont="1" applyAlignment="1">
      <alignment horizontal="center" vertical="center"/>
    </xf>
    <xf numFmtId="0" fontId="7" fillId="0" borderId="0" xfId="2" applyFont="1" applyAlignment="1">
      <alignment vertical="center"/>
    </xf>
    <xf numFmtId="0" fontId="7" fillId="0" borderId="0" xfId="0" applyFont="1" applyAlignment="1">
      <alignment vertical="center"/>
    </xf>
    <xf numFmtId="49" fontId="7" fillId="0" borderId="0" xfId="2" applyNumberFormat="1" applyFont="1" applyAlignment="1">
      <alignment vertical="center"/>
    </xf>
    <xf numFmtId="0" fontId="11" fillId="0" borderId="0" xfId="2" applyFont="1" applyAlignment="1">
      <alignment vertical="center"/>
    </xf>
    <xf numFmtId="0" fontId="11" fillId="0" borderId="0" xfId="2" applyFont="1" applyAlignment="1">
      <alignment vertical="top"/>
    </xf>
    <xf numFmtId="14" fontId="4" fillId="0" borderId="0" xfId="0" applyNumberFormat="1" applyFont="1" applyAlignment="1">
      <alignment horizontal="right"/>
    </xf>
    <xf numFmtId="0" fontId="3" fillId="0" borderId="0" xfId="0" applyFont="1"/>
    <xf numFmtId="0" fontId="3" fillId="0" borderId="13" xfId="0" applyFont="1" applyBorder="1"/>
    <xf numFmtId="9" fontId="13" fillId="0" borderId="5" xfId="0" applyNumberFormat="1" applyFont="1" applyBorder="1" applyAlignment="1">
      <alignment horizontal="center" vertical="center" wrapText="1"/>
    </xf>
    <xf numFmtId="0" fontId="13" fillId="0" borderId="5" xfId="0" applyFont="1" applyBorder="1" applyAlignment="1">
      <alignment horizontal="left" vertical="center"/>
    </xf>
    <xf numFmtId="0" fontId="13" fillId="0" borderId="11" xfId="0" applyFont="1" applyBorder="1" applyAlignment="1">
      <alignment horizontal="left" vertical="center"/>
    </xf>
    <xf numFmtId="49" fontId="13" fillId="0" borderId="5" xfId="0" applyNumberFormat="1" applyFont="1" applyBorder="1" applyAlignment="1">
      <alignment horizontal="center" vertical="center" wrapText="1"/>
    </xf>
    <xf numFmtId="0" fontId="3" fillId="0" borderId="2" xfId="0" applyFont="1" applyBorder="1" applyAlignment="1">
      <alignment vertical="top" wrapText="1"/>
    </xf>
    <xf numFmtId="0" fontId="13" fillId="0" borderId="6" xfId="0" applyFont="1" applyBorder="1" applyAlignment="1">
      <alignment horizontal="left" vertical="center"/>
    </xf>
    <xf numFmtId="0" fontId="13" fillId="0" borderId="5" xfId="0" applyFont="1" applyBorder="1" applyAlignment="1">
      <alignment horizontal="center" vertical="center"/>
    </xf>
    <xf numFmtId="0" fontId="13" fillId="4" borderId="6" xfId="0" applyFont="1" applyFill="1" applyBorder="1" applyAlignment="1">
      <alignment horizontal="left" vertical="center"/>
    </xf>
    <xf numFmtId="9" fontId="13" fillId="4" borderId="5" xfId="0" applyNumberFormat="1" applyFont="1" applyFill="1" applyBorder="1" applyAlignment="1">
      <alignment horizontal="center" vertical="center" wrapText="1"/>
    </xf>
    <xf numFmtId="0" fontId="3" fillId="4" borderId="2" xfId="0" applyFont="1" applyFill="1" applyBorder="1" applyAlignment="1">
      <alignment vertical="top" wrapText="1"/>
    </xf>
    <xf numFmtId="0" fontId="13" fillId="4" borderId="5" xfId="0" applyFont="1" applyFill="1" applyBorder="1" applyAlignment="1">
      <alignment horizontal="center" vertical="center"/>
    </xf>
    <xf numFmtId="0" fontId="3" fillId="4" borderId="5" xfId="0" applyFont="1" applyFill="1" applyBorder="1" applyAlignment="1">
      <alignment vertical="top" wrapText="1"/>
    </xf>
    <xf numFmtId="14" fontId="0" fillId="0" borderId="0" xfId="0" applyNumberFormat="1"/>
    <xf numFmtId="0" fontId="0" fillId="0" borderId="8" xfId="0" applyBorder="1"/>
    <xf numFmtId="0" fontId="5" fillId="0" borderId="2" xfId="2" applyFont="1" applyBorder="1" applyAlignment="1">
      <alignment horizontal="center" vertical="center" wrapText="1"/>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3" fillId="0" borderId="4" xfId="3" applyBorder="1" applyAlignment="1">
      <alignment horizontal="left" vertical="center" wrapText="1"/>
    </xf>
    <xf numFmtId="0" fontId="17" fillId="0" borderId="6" xfId="0" applyFont="1" applyBorder="1" applyAlignment="1">
      <alignment horizontal="center" vertical="center" wrapText="1"/>
    </xf>
    <xf numFmtId="4" fontId="17" fillId="0" borderId="2" xfId="0" applyNumberFormat="1" applyFont="1" applyBorder="1" applyAlignment="1">
      <alignment horizontal="center" vertical="center" wrapText="1"/>
    </xf>
    <xf numFmtId="0" fontId="15" fillId="0" borderId="2" xfId="0" applyFont="1" applyBorder="1" applyAlignment="1">
      <alignment horizontal="center" vertical="center"/>
    </xf>
    <xf numFmtId="49" fontId="15" fillId="0" borderId="2" xfId="0" applyNumberFormat="1" applyFont="1" applyBorder="1" applyAlignment="1">
      <alignment horizontal="center" vertical="center"/>
    </xf>
    <xf numFmtId="0" fontId="13" fillId="0" borderId="5" xfId="0" applyFont="1" applyBorder="1" applyAlignment="1">
      <alignment vertical="center"/>
    </xf>
    <xf numFmtId="0" fontId="3" fillId="0" borderId="4" xfId="0" applyFont="1" applyBorder="1" applyAlignment="1">
      <alignment horizontal="right" vertical="center"/>
    </xf>
    <xf numFmtId="0" fontId="13" fillId="0" borderId="4" xfId="0" applyFont="1" applyBorder="1" applyAlignment="1">
      <alignment vertical="center"/>
    </xf>
    <xf numFmtId="0" fontId="13" fillId="0" borderId="2" xfId="0" applyFont="1" applyBorder="1" applyAlignment="1">
      <alignment vertical="center"/>
    </xf>
    <xf numFmtId="0" fontId="3" fillId="0" borderId="2" xfId="0" applyFont="1" applyBorder="1" applyAlignment="1">
      <alignment vertical="center"/>
    </xf>
    <xf numFmtId="0" fontId="3" fillId="0" borderId="7" xfId="0" applyFont="1" applyBorder="1" applyAlignment="1">
      <alignment horizontal="righ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0" xfId="0" applyFont="1" applyAlignment="1">
      <alignment vertical="center"/>
    </xf>
    <xf numFmtId="0" fontId="3" fillId="0" borderId="8" xfId="0" applyFont="1" applyBorder="1" applyAlignment="1">
      <alignment vertical="center"/>
    </xf>
    <xf numFmtId="0" fontId="3" fillId="0" borderId="12" xfId="0" quotePrefix="1" applyFont="1" applyBorder="1" applyAlignment="1">
      <alignment vertical="center"/>
    </xf>
    <xf numFmtId="0" fontId="3" fillId="0" borderId="0" xfId="0" quotePrefix="1" applyFont="1" applyAlignment="1">
      <alignment vertical="center"/>
    </xf>
    <xf numFmtId="0" fontId="13" fillId="0" borderId="6" xfId="0" applyFont="1" applyBorder="1" applyAlignment="1">
      <alignment vertical="center"/>
    </xf>
    <xf numFmtId="0" fontId="13" fillId="0" borderId="9" xfId="0" applyFont="1" applyBorder="1" applyAlignment="1">
      <alignment vertical="center"/>
    </xf>
    <xf numFmtId="0" fontId="13" fillId="0" borderId="8" xfId="0" applyFont="1" applyBorder="1" applyAlignment="1">
      <alignment vertical="center"/>
    </xf>
    <xf numFmtId="10" fontId="13" fillId="0" borderId="2" xfId="0" applyNumberFormat="1" applyFont="1" applyBorder="1" applyAlignment="1">
      <alignment horizontal="right" vertical="center"/>
    </xf>
    <xf numFmtId="0" fontId="13" fillId="0" borderId="7" xfId="0" applyFont="1" applyBorder="1" applyAlignment="1">
      <alignment vertical="center"/>
    </xf>
    <xf numFmtId="0" fontId="3" fillId="0" borderId="2" xfId="0" applyFont="1" applyBorder="1" applyAlignment="1">
      <alignment horizontal="center"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44" fontId="13" fillId="0" borderId="2" xfId="6" applyFont="1" applyFill="1" applyBorder="1" applyAlignment="1" applyProtection="1">
      <alignment horizontal="right" vertical="center"/>
    </xf>
    <xf numFmtId="0" fontId="3" fillId="0" borderId="2" xfId="0" applyFont="1" applyBorder="1" applyAlignment="1">
      <alignment horizontal="right" vertical="center"/>
    </xf>
    <xf numFmtId="0" fontId="3" fillId="0" borderId="5" xfId="0" applyFont="1" applyBorder="1" applyAlignment="1">
      <alignment horizontal="right" vertical="center"/>
    </xf>
    <xf numFmtId="0" fontId="3" fillId="0" borderId="10" xfId="0" applyFont="1" applyBorder="1" applyAlignment="1">
      <alignment vertical="center"/>
    </xf>
    <xf numFmtId="0" fontId="3" fillId="0" borderId="13" xfId="0" applyFont="1"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13" fillId="0" borderId="13" xfId="0" applyFont="1" applyBorder="1" applyAlignment="1">
      <alignment horizontal="left" vertical="center"/>
    </xf>
    <xf numFmtId="0" fontId="13" fillId="0" borderId="8" xfId="0" applyFont="1" applyBorder="1" applyAlignment="1">
      <alignment horizontal="left" vertical="center"/>
    </xf>
    <xf numFmtId="165" fontId="13" fillId="0" borderId="2" xfId="0" applyNumberFormat="1" applyFont="1" applyBorder="1" applyAlignment="1">
      <alignment horizontal="right" vertical="center"/>
    </xf>
    <xf numFmtId="9" fontId="13" fillId="0" borderId="5" xfId="1" applyFont="1" applyFill="1" applyBorder="1" applyAlignment="1" applyProtection="1">
      <alignment horizontal="center" vertical="center"/>
    </xf>
    <xf numFmtId="165" fontId="13" fillId="7" borderId="9" xfId="0" applyNumberFormat="1" applyFont="1" applyFill="1" applyBorder="1" applyAlignment="1">
      <alignment horizontal="right" vertical="center"/>
    </xf>
    <xf numFmtId="44" fontId="22" fillId="7" borderId="9" xfId="6" applyFont="1" applyFill="1" applyBorder="1" applyAlignment="1" applyProtection="1">
      <alignment horizontal="right" vertical="center"/>
    </xf>
    <xf numFmtId="44" fontId="22" fillId="7" borderId="3" xfId="6" applyFont="1" applyFill="1" applyBorder="1" applyAlignment="1" applyProtection="1">
      <alignment horizontal="right" vertical="center"/>
    </xf>
    <xf numFmtId="0" fontId="13" fillId="7" borderId="6" xfId="0" applyFont="1" applyFill="1" applyBorder="1" applyAlignment="1">
      <alignment horizontal="left" vertical="center"/>
    </xf>
    <xf numFmtId="0" fontId="13" fillId="7" borderId="9" xfId="0" applyFont="1" applyFill="1" applyBorder="1" applyAlignment="1">
      <alignment horizontal="left" vertical="center"/>
    </xf>
    <xf numFmtId="0" fontId="3" fillId="7" borderId="6" xfId="0" applyFont="1" applyFill="1" applyBorder="1" applyAlignment="1">
      <alignment horizontal="left" vertical="center"/>
    </xf>
    <xf numFmtId="0" fontId="3" fillId="7" borderId="9" xfId="0" applyFont="1" applyFill="1" applyBorder="1" applyAlignment="1">
      <alignment horizontal="left" vertical="center"/>
    </xf>
    <xf numFmtId="44" fontId="13" fillId="8" borderId="2" xfId="6" applyFont="1" applyFill="1" applyBorder="1" applyAlignment="1" applyProtection="1">
      <alignment horizontal="right" vertical="center"/>
      <protection locked="0"/>
    </xf>
    <xf numFmtId="0" fontId="3" fillId="9" borderId="2" xfId="0" applyFont="1" applyFill="1" applyBorder="1" applyAlignment="1">
      <alignment vertical="center"/>
    </xf>
    <xf numFmtId="0" fontId="3" fillId="9" borderId="6" xfId="0" applyFont="1" applyFill="1" applyBorder="1" applyAlignment="1">
      <alignment horizontal="left" vertical="center"/>
    </xf>
    <xf numFmtId="0" fontId="3" fillId="9" borderId="9" xfId="0" applyFont="1" applyFill="1" applyBorder="1" applyAlignment="1">
      <alignment horizontal="left" vertical="center"/>
    </xf>
    <xf numFmtId="165" fontId="13" fillId="9" borderId="2" xfId="0" applyNumberFormat="1" applyFont="1" applyFill="1" applyBorder="1" applyAlignment="1">
      <alignment horizontal="right" vertical="center"/>
    </xf>
    <xf numFmtId="44" fontId="13" fillId="9" borderId="2" xfId="0" applyNumberFormat="1" applyFont="1" applyFill="1" applyBorder="1" applyAlignment="1">
      <alignment horizontal="right" vertical="center"/>
    </xf>
    <xf numFmtId="0" fontId="3" fillId="10" borderId="2" xfId="0" applyFont="1" applyFill="1" applyBorder="1" applyAlignment="1">
      <alignment vertical="center"/>
    </xf>
    <xf numFmtId="0" fontId="13" fillId="10" borderId="6" xfId="0" applyFont="1" applyFill="1" applyBorder="1" applyAlignment="1">
      <alignment vertical="center"/>
    </xf>
    <xf numFmtId="0" fontId="13" fillId="10" borderId="9" xfId="0" applyFont="1" applyFill="1" applyBorder="1" applyAlignment="1">
      <alignment vertical="center"/>
    </xf>
    <xf numFmtId="165" fontId="13" fillId="10" borderId="2" xfId="0" applyNumberFormat="1" applyFont="1" applyFill="1" applyBorder="1" applyAlignment="1">
      <alignment horizontal="right" vertical="center"/>
    </xf>
    <xf numFmtId="44" fontId="13" fillId="10" borderId="2" xfId="6" applyFont="1" applyFill="1" applyBorder="1" applyAlignment="1" applyProtection="1">
      <alignment horizontal="right" vertical="center"/>
    </xf>
    <xf numFmtId="0" fontId="23" fillId="10" borderId="2" xfId="0" applyFont="1" applyFill="1" applyBorder="1" applyAlignment="1">
      <alignment vertical="center"/>
    </xf>
    <xf numFmtId="0" fontId="24" fillId="10" borderId="6" xfId="0" applyFont="1" applyFill="1" applyBorder="1" applyAlignment="1">
      <alignment horizontal="left" vertical="center"/>
    </xf>
    <xf numFmtId="0" fontId="24" fillId="10" borderId="9" xfId="0" applyFont="1" applyFill="1" applyBorder="1" applyAlignment="1">
      <alignment horizontal="left" vertical="center"/>
    </xf>
    <xf numFmtId="44" fontId="13" fillId="10" borderId="2" xfId="0" applyNumberFormat="1" applyFont="1" applyFill="1" applyBorder="1" applyAlignment="1">
      <alignment horizontal="right" vertical="center"/>
    </xf>
    <xf numFmtId="0" fontId="13" fillId="10" borderId="6" xfId="0" applyFont="1" applyFill="1" applyBorder="1" applyAlignment="1">
      <alignment horizontal="left" vertical="center"/>
    </xf>
    <xf numFmtId="0" fontId="13" fillId="10" borderId="9" xfId="0" applyFont="1" applyFill="1" applyBorder="1" applyAlignment="1">
      <alignment horizontal="left" vertical="center"/>
    </xf>
    <xf numFmtId="0" fontId="13" fillId="10" borderId="4" xfId="0" applyFont="1" applyFill="1" applyBorder="1" applyAlignment="1">
      <alignment horizontal="left" vertical="center"/>
    </xf>
    <xf numFmtId="0" fontId="13" fillId="10" borderId="13" xfId="0" applyFont="1" applyFill="1" applyBorder="1" applyAlignment="1">
      <alignment horizontal="left" vertical="center"/>
    </xf>
    <xf numFmtId="0" fontId="3" fillId="11" borderId="2" xfId="0" applyFont="1" applyFill="1" applyBorder="1" applyAlignment="1">
      <alignment vertical="center"/>
    </xf>
    <xf numFmtId="165" fontId="13" fillId="11" borderId="16" xfId="0" applyNumberFormat="1" applyFont="1" applyFill="1" applyBorder="1" applyAlignment="1">
      <alignment horizontal="right" vertical="center"/>
    </xf>
    <xf numFmtId="44" fontId="13" fillId="11" borderId="2" xfId="6" applyFont="1" applyFill="1" applyBorder="1" applyAlignment="1" applyProtection="1">
      <alignment horizontal="right" vertical="center"/>
    </xf>
    <xf numFmtId="0" fontId="13" fillId="11" borderId="2" xfId="0" applyFont="1" applyFill="1" applyBorder="1" applyAlignment="1">
      <alignment vertical="center"/>
    </xf>
    <xf numFmtId="165" fontId="13" fillId="8" borderId="2" xfId="0" applyNumberFormat="1" applyFont="1" applyFill="1" applyBorder="1" applyAlignment="1" applyProtection="1">
      <alignment horizontal="right" vertical="center"/>
      <protection locked="0"/>
    </xf>
    <xf numFmtId="0" fontId="3" fillId="0" borderId="8" xfId="0" applyFont="1" applyBorder="1" applyAlignment="1">
      <alignment vertical="center" wrapText="1"/>
    </xf>
    <xf numFmtId="0" fontId="3" fillId="0" borderId="11" xfId="0" quotePrefix="1" applyFont="1" applyBorder="1" applyAlignment="1">
      <alignment vertical="center"/>
    </xf>
    <xf numFmtId="0" fontId="3" fillId="0" borderId="13" xfId="0" quotePrefix="1" applyFont="1" applyBorder="1" applyAlignment="1">
      <alignment vertical="center"/>
    </xf>
    <xf numFmtId="165" fontId="13" fillId="7" borderId="0" xfId="0" applyNumberFormat="1" applyFont="1" applyFill="1" applyAlignment="1">
      <alignment horizontal="right" vertical="center"/>
    </xf>
    <xf numFmtId="44" fontId="13" fillId="7" borderId="9" xfId="6" applyFont="1" applyFill="1" applyBorder="1" applyAlignment="1" applyProtection="1">
      <alignment horizontal="right" vertical="center"/>
    </xf>
    <xf numFmtId="44" fontId="13" fillId="7" borderId="14" xfId="6" applyFont="1" applyFill="1" applyBorder="1" applyAlignment="1" applyProtection="1">
      <alignment horizontal="right" vertical="center"/>
    </xf>
    <xf numFmtId="44" fontId="13" fillId="0" borderId="4" xfId="6" applyFont="1" applyFill="1" applyBorder="1" applyAlignment="1" applyProtection="1">
      <alignment horizontal="right" vertical="center"/>
    </xf>
    <xf numFmtId="44" fontId="13" fillId="7" borderId="3" xfId="6" applyFont="1" applyFill="1" applyBorder="1" applyAlignment="1" applyProtection="1">
      <alignment horizontal="right" vertical="center"/>
    </xf>
    <xf numFmtId="165" fontId="13" fillId="7" borderId="13" xfId="0" applyNumberFormat="1" applyFont="1" applyFill="1" applyBorder="1" applyAlignment="1">
      <alignment horizontal="right" vertical="center"/>
    </xf>
    <xf numFmtId="44" fontId="13" fillId="7" borderId="15" xfId="6" applyFont="1" applyFill="1" applyBorder="1" applyAlignment="1" applyProtection="1">
      <alignment horizontal="right" vertical="center"/>
    </xf>
    <xf numFmtId="44" fontId="13" fillId="0" borderId="2" xfId="0" applyNumberFormat="1" applyFont="1" applyBorder="1" applyAlignment="1">
      <alignment horizontal="right" vertical="center"/>
    </xf>
    <xf numFmtId="165" fontId="13" fillId="0" borderId="9" xfId="0" applyNumberFormat="1" applyFont="1" applyBorder="1" applyAlignment="1">
      <alignment horizontal="right" vertical="center"/>
    </xf>
    <xf numFmtId="10" fontId="13" fillId="8" borderId="2" xfId="0" applyNumberFormat="1" applyFont="1" applyFill="1" applyBorder="1" applyAlignment="1" applyProtection="1">
      <alignment horizontal="right" vertical="center"/>
      <protection locked="0"/>
    </xf>
    <xf numFmtId="165" fontId="13" fillId="8" borderId="4" xfId="0" applyNumberFormat="1" applyFont="1" applyFill="1" applyBorder="1" applyAlignment="1" applyProtection="1">
      <alignment horizontal="right" vertical="center"/>
      <protection locked="0"/>
    </xf>
    <xf numFmtId="44" fontId="22" fillId="0" borderId="9" xfId="6" applyFont="1" applyFill="1" applyBorder="1" applyAlignment="1" applyProtection="1">
      <alignment horizontal="right" vertical="center"/>
    </xf>
    <xf numFmtId="0" fontId="8" fillId="12" borderId="2" xfId="2" applyFont="1" applyFill="1" applyBorder="1" applyAlignment="1">
      <alignment horizontal="center" vertical="center"/>
    </xf>
    <xf numFmtId="2" fontId="0" fillId="0" borderId="2" xfId="0" applyNumberFormat="1" applyBorder="1" applyAlignment="1">
      <alignment horizontal="center" vertical="center" wrapText="1"/>
    </xf>
    <xf numFmtId="167" fontId="0" fillId="0" borderId="2" xfId="0" applyNumberFormat="1" applyBorder="1" applyAlignment="1">
      <alignment horizontal="center" vertical="center" wrapText="1"/>
    </xf>
    <xf numFmtId="4" fontId="0" fillId="0" borderId="2" xfId="0" applyNumberFormat="1" applyBorder="1" applyAlignment="1">
      <alignment horizontal="center" vertical="center" wrapText="1"/>
    </xf>
    <xf numFmtId="1" fontId="0" fillId="0" borderId="2" xfId="0" applyNumberFormat="1" applyBorder="1" applyAlignment="1">
      <alignment horizontal="center" vertical="center" wrapText="1"/>
    </xf>
    <xf numFmtId="0" fontId="0" fillId="2" borderId="0" xfId="0" applyFill="1" applyAlignment="1">
      <alignment horizontal="center" vertical="center" wrapText="1"/>
    </xf>
    <xf numFmtId="49" fontId="14" fillId="0" borderId="13" xfId="0" applyNumberFormat="1" applyFont="1" applyBorder="1" applyAlignment="1">
      <alignment horizontal="left" vertical="center"/>
    </xf>
    <xf numFmtId="0" fontId="0" fillId="0" borderId="5" xfId="0" applyBorder="1" applyAlignment="1">
      <alignment horizontal="center" vertical="center"/>
    </xf>
    <xf numFmtId="166" fontId="0" fillId="0" borderId="2" xfId="0" applyNumberFormat="1" applyBorder="1" applyAlignment="1">
      <alignment vertical="center" wrapText="1"/>
    </xf>
    <xf numFmtId="2" fontId="9" fillId="13" borderId="2" xfId="0" applyNumberFormat="1" applyFont="1" applyFill="1" applyBorder="1" applyAlignment="1">
      <alignment vertical="center" wrapText="1"/>
    </xf>
    <xf numFmtId="0" fontId="13" fillId="0" borderId="12" xfId="3" applyFont="1" applyBorder="1" applyAlignment="1">
      <alignment horizontal="left" vertical="center"/>
    </xf>
    <xf numFmtId="0" fontId="28" fillId="0" borderId="0" xfId="3" applyFont="1" applyAlignment="1">
      <alignment vertical="center"/>
    </xf>
    <xf numFmtId="0" fontId="29" fillId="0" borderId="0" xfId="3" applyFont="1" applyAlignment="1">
      <alignment vertical="center"/>
    </xf>
    <xf numFmtId="0" fontId="29" fillId="0" borderId="11" xfId="3" applyFont="1" applyBorder="1" applyAlignment="1">
      <alignment vertical="center"/>
    </xf>
    <xf numFmtId="0" fontId="29" fillId="0" borderId="13" xfId="3" applyFont="1" applyBorder="1" applyAlignment="1">
      <alignment vertical="center"/>
    </xf>
    <xf numFmtId="2" fontId="29" fillId="0" borderId="13" xfId="3" applyNumberFormat="1" applyFont="1" applyBorder="1" applyAlignment="1">
      <alignment horizontal="left" vertical="center" wrapText="1"/>
    </xf>
    <xf numFmtId="4" fontId="29" fillId="0" borderId="15" xfId="3" applyNumberFormat="1" applyFont="1" applyBorder="1" applyAlignment="1">
      <alignment horizontal="center" vertical="center"/>
    </xf>
    <xf numFmtId="0" fontId="28" fillId="0" borderId="6" xfId="3" applyFont="1" applyBorder="1" applyAlignment="1">
      <alignment horizontal="left" vertical="center"/>
    </xf>
    <xf numFmtId="0" fontId="28" fillId="0" borderId="9" xfId="3" applyFont="1" applyBorder="1" applyAlignment="1">
      <alignment horizontal="left" vertical="center"/>
    </xf>
    <xf numFmtId="2" fontId="28" fillId="0" borderId="9" xfId="3" applyNumberFormat="1" applyFont="1" applyBorder="1" applyAlignment="1">
      <alignment vertical="center"/>
    </xf>
    <xf numFmtId="0" fontId="28" fillId="0" borderId="6" xfId="3" applyFont="1" applyBorder="1" applyAlignment="1">
      <alignment vertical="center"/>
    </xf>
    <xf numFmtId="0" fontId="28" fillId="0" borderId="9" xfId="3" applyFont="1" applyBorder="1" applyAlignment="1">
      <alignment vertical="center"/>
    </xf>
    <xf numFmtId="0" fontId="28" fillId="0" borderId="3" xfId="3" applyFont="1" applyBorder="1" applyAlignment="1">
      <alignment vertical="center"/>
    </xf>
    <xf numFmtId="4" fontId="28" fillId="0" borderId="3" xfId="3" applyNumberFormat="1" applyFont="1" applyBorder="1" applyAlignment="1">
      <alignment vertical="center"/>
    </xf>
    <xf numFmtId="4" fontId="28" fillId="0" borderId="2" xfId="3" applyNumberFormat="1" applyFont="1" applyBorder="1" applyAlignment="1">
      <alignment vertical="center"/>
    </xf>
    <xf numFmtId="0" fontId="28" fillId="6" borderId="6" xfId="7" applyFont="1" applyFill="1" applyBorder="1" applyAlignment="1">
      <alignment horizontal="right" vertical="center"/>
    </xf>
    <xf numFmtId="0" fontId="28" fillId="6" borderId="6" xfId="7" applyFont="1" applyFill="1" applyBorder="1" applyAlignment="1">
      <alignment horizontal="left" vertical="center"/>
    </xf>
    <xf numFmtId="49" fontId="28" fillId="6" borderId="9" xfId="7" applyNumberFormat="1" applyFont="1" applyFill="1" applyBorder="1" applyAlignment="1">
      <alignment vertical="center"/>
    </xf>
    <xf numFmtId="0" fontId="28" fillId="6" borderId="9" xfId="7" applyFont="1" applyFill="1" applyBorder="1" applyAlignment="1">
      <alignment horizontal="left" vertical="center"/>
    </xf>
    <xf numFmtId="1" fontId="28" fillId="6" borderId="9" xfId="7" applyNumberFormat="1" applyFont="1" applyFill="1" applyBorder="1" applyAlignment="1">
      <alignment vertical="center"/>
    </xf>
    <xf numFmtId="2" fontId="28" fillId="6" borderId="9" xfId="7" applyNumberFormat="1" applyFont="1" applyFill="1" applyBorder="1" applyAlignment="1">
      <alignment vertical="center"/>
    </xf>
    <xf numFmtId="4" fontId="28" fillId="6" borderId="9" xfId="7" applyNumberFormat="1" applyFont="1" applyFill="1" applyBorder="1" applyAlignment="1">
      <alignment vertical="center"/>
    </xf>
    <xf numFmtId="168" fontId="28" fillId="6" borderId="3" xfId="7" applyNumberFormat="1" applyFont="1" applyFill="1" applyBorder="1" applyAlignment="1">
      <alignment vertical="center"/>
    </xf>
    <xf numFmtId="4" fontId="28" fillId="6" borderId="3" xfId="10" applyNumberFormat="1" applyFont="1" applyFill="1" applyBorder="1" applyAlignment="1" applyProtection="1">
      <alignment vertical="center"/>
    </xf>
    <xf numFmtId="4" fontId="28" fillId="6" borderId="2" xfId="7" applyNumberFormat="1" applyFont="1" applyFill="1" applyBorder="1" applyAlignment="1">
      <alignment vertical="center"/>
    </xf>
    <xf numFmtId="0" fontId="29" fillId="0" borderId="6" xfId="7" applyFont="1" applyBorder="1" applyAlignment="1">
      <alignment horizontal="right" vertical="center"/>
    </xf>
    <xf numFmtId="0" fontId="29" fillId="0" borderId="6" xfId="7" applyFont="1" applyBorder="1" applyAlignment="1">
      <alignment horizontal="left" vertical="center"/>
    </xf>
    <xf numFmtId="49" fontId="29" fillId="0" borderId="9" xfId="7" applyNumberFormat="1" applyFont="1" applyBorder="1" applyAlignment="1">
      <alignment vertical="center"/>
    </xf>
    <xf numFmtId="0" fontId="29" fillId="0" borderId="9" xfId="7" applyFont="1" applyBorder="1" applyAlignment="1">
      <alignment horizontal="left" vertical="center"/>
    </xf>
    <xf numFmtId="1" fontId="29" fillId="0" borderId="9" xfId="7" applyNumberFormat="1" applyFont="1" applyBorder="1" applyAlignment="1">
      <alignment vertical="center"/>
    </xf>
    <xf numFmtId="2" fontId="29" fillId="0" borderId="9" xfId="7" applyNumberFormat="1" applyFont="1" applyBorder="1" applyAlignment="1">
      <alignment vertical="center"/>
    </xf>
    <xf numFmtId="4" fontId="29" fillId="0" borderId="9" xfId="7" applyNumberFormat="1" applyFont="1" applyBorder="1" applyAlignment="1">
      <alignment vertical="center"/>
    </xf>
    <xf numFmtId="168" fontId="29" fillId="0" borderId="3" xfId="7" applyNumberFormat="1" applyFont="1" applyBorder="1" applyAlignment="1">
      <alignment vertical="center"/>
    </xf>
    <xf numFmtId="4" fontId="29" fillId="0" borderId="2" xfId="7" applyNumberFormat="1" applyFont="1" applyBorder="1" applyAlignment="1">
      <alignment vertical="center"/>
    </xf>
    <xf numFmtId="0" fontId="29" fillId="0" borderId="11" xfId="7" applyFont="1" applyBorder="1" applyAlignment="1">
      <alignment horizontal="left" vertical="top"/>
    </xf>
    <xf numFmtId="49" fontId="29" fillId="0" borderId="13" xfId="7" applyNumberFormat="1" applyFont="1" applyBorder="1" applyAlignment="1">
      <alignment vertical="top"/>
    </xf>
    <xf numFmtId="0" fontId="29" fillId="0" borderId="13" xfId="7" applyFont="1" applyBorder="1" applyAlignment="1">
      <alignment horizontal="left" vertical="top"/>
    </xf>
    <xf numFmtId="1" fontId="29" fillId="0" borderId="13" xfId="7" applyNumberFormat="1" applyFont="1" applyBorder="1" applyAlignment="1">
      <alignment vertical="top"/>
    </xf>
    <xf numFmtId="2" fontId="29" fillId="0" borderId="13" xfId="7" applyNumberFormat="1" applyFont="1" applyBorder="1" applyAlignment="1">
      <alignment vertical="top"/>
    </xf>
    <xf numFmtId="0" fontId="28" fillId="14" borderId="6" xfId="7" applyFont="1" applyFill="1" applyBorder="1" applyAlignment="1">
      <alignment horizontal="right" vertical="center"/>
    </xf>
    <xf numFmtId="0" fontId="28" fillId="14" borderId="6" xfId="7" applyFont="1" applyFill="1" applyBorder="1" applyAlignment="1">
      <alignment horizontal="left" vertical="center"/>
    </xf>
    <xf numFmtId="49" fontId="28" fillId="14" borderId="9" xfId="7" applyNumberFormat="1" applyFont="1" applyFill="1" applyBorder="1" applyAlignment="1">
      <alignment vertical="center"/>
    </xf>
    <xf numFmtId="0" fontId="28" fillId="14" borderId="9" xfId="7" applyFont="1" applyFill="1" applyBorder="1" applyAlignment="1">
      <alignment horizontal="left" vertical="center"/>
    </xf>
    <xf numFmtId="1" fontId="28" fillId="14" borderId="9" xfId="7" applyNumberFormat="1" applyFont="1" applyFill="1" applyBorder="1" applyAlignment="1">
      <alignment vertical="center"/>
    </xf>
    <xf numFmtId="2" fontId="28" fillId="14" borderId="9" xfId="7" applyNumberFormat="1" applyFont="1" applyFill="1" applyBorder="1" applyAlignment="1">
      <alignment vertical="center"/>
    </xf>
    <xf numFmtId="4" fontId="28" fillId="14" borderId="9" xfId="7" applyNumberFormat="1" applyFont="1" applyFill="1" applyBorder="1" applyAlignment="1">
      <alignment vertical="center"/>
    </xf>
    <xf numFmtId="168" fontId="28" fillId="14" borderId="3" xfId="7" applyNumberFormat="1" applyFont="1" applyFill="1" applyBorder="1" applyAlignment="1">
      <alignment vertical="center"/>
    </xf>
    <xf numFmtId="4" fontId="28" fillId="14" borderId="3" xfId="10" applyNumberFormat="1" applyFont="1" applyFill="1" applyBorder="1" applyAlignment="1" applyProtection="1">
      <alignment vertical="center"/>
    </xf>
    <xf numFmtId="4" fontId="28" fillId="14" borderId="2" xfId="7" applyNumberFormat="1" applyFont="1" applyFill="1" applyBorder="1" applyAlignment="1">
      <alignment vertical="center"/>
    </xf>
    <xf numFmtId="0" fontId="13" fillId="0" borderId="10" xfId="3" applyFont="1" applyBorder="1" applyAlignment="1">
      <alignment horizontal="left" vertical="center"/>
    </xf>
    <xf numFmtId="0" fontId="28" fillId="0" borderId="8" xfId="3" applyFont="1" applyBorder="1" applyAlignment="1">
      <alignment vertical="center"/>
    </xf>
    <xf numFmtId="0" fontId="29" fillId="0" borderId="8" xfId="3" applyFont="1" applyBorder="1" applyAlignment="1">
      <alignment vertical="center"/>
    </xf>
    <xf numFmtId="0" fontId="29" fillId="0" borderId="10" xfId="3" applyFont="1" applyBorder="1" applyAlignment="1">
      <alignment vertical="center"/>
    </xf>
    <xf numFmtId="2" fontId="29" fillId="0" borderId="8" xfId="3" applyNumberFormat="1" applyFont="1" applyBorder="1" applyAlignment="1">
      <alignment horizontal="left" vertical="center" wrapText="1"/>
    </xf>
    <xf numFmtId="4" fontId="29" fillId="0" borderId="1" xfId="3" applyNumberFormat="1" applyFont="1" applyBorder="1" applyAlignment="1">
      <alignment horizontal="center" vertical="center"/>
    </xf>
    <xf numFmtId="49" fontId="14" fillId="0" borderId="0" xfId="0" applyNumberFormat="1" applyFont="1" applyAlignment="1">
      <alignment horizontal="left" vertical="center"/>
    </xf>
    <xf numFmtId="16" fontId="14" fillId="15" borderId="0" xfId="0" applyNumberFormat="1" applyFont="1" applyFill="1" applyAlignment="1">
      <alignment horizontal="center" vertical="center"/>
    </xf>
    <xf numFmtId="0" fontId="14" fillId="15" borderId="0" xfId="0" applyFont="1" applyFill="1" applyAlignment="1">
      <alignment horizontal="right" vertical="center"/>
    </xf>
    <xf numFmtId="49" fontId="14" fillId="15" borderId="0" xfId="0" applyNumberFormat="1" applyFont="1" applyFill="1" applyAlignment="1">
      <alignment horizontal="left" vertical="center"/>
    </xf>
    <xf numFmtId="4" fontId="9" fillId="13" borderId="2" xfId="0" applyNumberFormat="1" applyFont="1" applyFill="1" applyBorder="1" applyAlignment="1">
      <alignment horizontal="center" vertical="center" wrapText="1"/>
    </xf>
    <xf numFmtId="166" fontId="0" fillId="0" borderId="2" xfId="0" applyNumberFormat="1" applyBorder="1" applyAlignment="1">
      <alignment horizontal="center" vertical="center" wrapText="1"/>
    </xf>
    <xf numFmtId="166" fontId="9" fillId="13" borderId="2" xfId="0" applyNumberFormat="1" applyFont="1" applyFill="1" applyBorder="1" applyAlignment="1">
      <alignment horizontal="center" vertical="center" wrapText="1"/>
    </xf>
    <xf numFmtId="166" fontId="0" fillId="0" borderId="0" xfId="0" applyNumberFormat="1" applyAlignment="1">
      <alignment horizontal="center" vertical="center"/>
    </xf>
    <xf numFmtId="4" fontId="0" fillId="0" borderId="0" xfId="0" applyNumberFormat="1" applyAlignment="1">
      <alignment horizontal="center" vertical="center"/>
    </xf>
    <xf numFmtId="0" fontId="0" fillId="5" borderId="2" xfId="0" applyFill="1" applyBorder="1" applyAlignment="1" applyProtection="1">
      <alignment horizontal="center" vertical="center" wrapText="1"/>
      <protection locked="0"/>
    </xf>
    <xf numFmtId="49" fontId="17"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16" fontId="0" fillId="0" borderId="0" xfId="0" applyNumberFormat="1" applyAlignment="1">
      <alignment horizontal="center" vertical="center"/>
    </xf>
    <xf numFmtId="166" fontId="14" fillId="0" borderId="13" xfId="0" applyNumberFormat="1" applyFont="1" applyBorder="1" applyAlignment="1">
      <alignment vertical="center"/>
    </xf>
    <xf numFmtId="4" fontId="14" fillId="0" borderId="0" xfId="0" applyNumberFormat="1" applyFont="1" applyAlignment="1">
      <alignment vertical="center"/>
    </xf>
    <xf numFmtId="2" fontId="0" fillId="0" borderId="0" xfId="0" applyNumberFormat="1" applyAlignment="1">
      <alignment horizontal="center" vertical="center"/>
    </xf>
    <xf numFmtId="4" fontId="9" fillId="13" borderId="2" xfId="0" applyNumberFormat="1" applyFont="1" applyFill="1" applyBorder="1" applyAlignment="1">
      <alignment vertical="center" wrapText="1"/>
    </xf>
    <xf numFmtId="2" fontId="29" fillId="0" borderId="2" xfId="0" applyNumberFormat="1" applyFont="1" applyBorder="1" applyAlignment="1">
      <alignment horizontal="center" vertical="center" wrapText="1"/>
    </xf>
    <xf numFmtId="166" fontId="0" fillId="16" borderId="2" xfId="0" applyNumberFormat="1" applyFill="1" applyBorder="1" applyAlignment="1">
      <alignment vertical="center" wrapText="1"/>
    </xf>
    <xf numFmtId="2" fontId="0" fillId="16" borderId="2" xfId="0" applyNumberFormat="1" applyFill="1" applyBorder="1" applyAlignment="1">
      <alignment horizontal="center" vertical="center" wrapText="1"/>
    </xf>
    <xf numFmtId="4" fontId="0" fillId="16" borderId="2" xfId="0" applyNumberFormat="1" applyFill="1" applyBorder="1" applyAlignment="1">
      <alignment horizontal="center" vertical="center" wrapText="1"/>
    </xf>
    <xf numFmtId="167" fontId="0" fillId="16" borderId="2" xfId="0" applyNumberFormat="1" applyFill="1" applyBorder="1" applyAlignment="1">
      <alignment horizontal="center" vertical="center" wrapText="1"/>
    </xf>
    <xf numFmtId="166" fontId="0" fillId="16" borderId="2" xfId="0" applyNumberFormat="1" applyFill="1" applyBorder="1" applyAlignment="1">
      <alignment horizontal="center" vertical="center" wrapText="1"/>
    </xf>
    <xf numFmtId="4" fontId="29" fillId="0" borderId="3" xfId="7" applyNumberFormat="1" applyFont="1" applyBorder="1" applyAlignment="1">
      <alignment vertical="center"/>
    </xf>
    <xf numFmtId="4" fontId="29" fillId="5" borderId="3" xfId="10" applyNumberFormat="1" applyFont="1" applyFill="1" applyBorder="1" applyAlignment="1" applyProtection="1">
      <alignment vertical="center"/>
      <protection locked="0"/>
    </xf>
    <xf numFmtId="0" fontId="0" fillId="12" borderId="2" xfId="0" applyFill="1" applyBorder="1"/>
    <xf numFmtId="166" fontId="0" fillId="12" borderId="2" xfId="0" applyNumberFormat="1" applyFill="1" applyBorder="1"/>
    <xf numFmtId="166" fontId="0" fillId="17" borderId="8" xfId="0" applyNumberFormat="1" applyFill="1" applyBorder="1"/>
    <xf numFmtId="0" fontId="0" fillId="17" borderId="8" xfId="0" applyFill="1" applyBorder="1"/>
    <xf numFmtId="0" fontId="6" fillId="0" borderId="2" xfId="2" applyFont="1" applyBorder="1" applyAlignment="1">
      <alignment horizontal="center" textRotation="45"/>
    </xf>
    <xf numFmtId="0" fontId="6" fillId="0" borderId="2" xfId="2" applyFont="1" applyBorder="1" applyAlignment="1">
      <alignment horizontal="center" textRotation="45" wrapText="1"/>
    </xf>
    <xf numFmtId="0" fontId="7" fillId="0" borderId="2" xfId="2" applyFont="1" applyBorder="1" applyAlignment="1">
      <alignment horizontal="center" textRotation="45" wrapText="1"/>
    </xf>
    <xf numFmtId="0" fontId="7" fillId="12" borderId="2" xfId="2" applyFont="1" applyFill="1" applyBorder="1" applyAlignment="1">
      <alignment horizontal="center" vertical="center"/>
    </xf>
    <xf numFmtId="4" fontId="29" fillId="5" borderId="3" xfId="10" applyNumberFormat="1" applyFont="1" applyFill="1" applyBorder="1" applyAlignment="1" applyProtection="1">
      <alignment vertical="center"/>
    </xf>
    <xf numFmtId="0" fontId="0" fillId="3" borderId="2" xfId="0" applyFill="1" applyBorder="1" applyAlignment="1">
      <alignment horizontal="center" vertical="center" wrapText="1"/>
    </xf>
    <xf numFmtId="0" fontId="9" fillId="2" borderId="5" xfId="2" applyFont="1" applyFill="1" applyBorder="1" applyAlignment="1">
      <alignment horizontal="center" vertical="center"/>
    </xf>
    <xf numFmtId="0" fontId="9" fillId="0" borderId="0" xfId="2" applyFont="1" applyAlignment="1">
      <alignment vertical="center"/>
    </xf>
    <xf numFmtId="0" fontId="2" fillId="0" borderId="0" xfId="0" applyFont="1" applyAlignment="1">
      <alignment vertical="center"/>
    </xf>
    <xf numFmtId="0" fontId="2" fillId="2" borderId="2" xfId="0" applyFont="1" applyFill="1" applyBorder="1" applyAlignment="1">
      <alignment vertical="center"/>
    </xf>
    <xf numFmtId="0" fontId="7" fillId="0" borderId="12" xfId="0" applyFont="1" applyBorder="1" applyAlignment="1">
      <alignment horizontal="left" vertical="center"/>
    </xf>
    <xf numFmtId="0" fontId="7" fillId="2" borderId="9" xfId="2" applyFont="1" applyFill="1" applyBorder="1" applyAlignment="1">
      <alignment horizontal="center" vertical="center"/>
    </xf>
    <xf numFmtId="0" fontId="0" fillId="3" borderId="2" xfId="0" applyFill="1" applyBorder="1" applyAlignment="1">
      <alignment horizontal="center" vertical="center"/>
    </xf>
    <xf numFmtId="0" fontId="7" fillId="4" borderId="2" xfId="0" applyFont="1" applyFill="1" applyBorder="1" applyAlignment="1">
      <alignment horizontal="left" vertical="center"/>
    </xf>
    <xf numFmtId="0" fontId="7" fillId="0" borderId="2" xfId="0" applyFont="1" applyBorder="1" applyAlignment="1">
      <alignment horizontal="left" vertical="center"/>
    </xf>
    <xf numFmtId="0" fontId="7" fillId="3" borderId="6" xfId="2" applyFont="1" applyFill="1" applyBorder="1" applyAlignment="1">
      <alignment horizontal="left" vertical="center"/>
    </xf>
    <xf numFmtId="0" fontId="0" fillId="3" borderId="5" xfId="0" applyFill="1" applyBorder="1" applyAlignment="1">
      <alignment horizontal="center" vertical="center"/>
    </xf>
    <xf numFmtId="0" fontId="7" fillId="0" borderId="2" xfId="2" applyFont="1" applyBorder="1" applyAlignment="1">
      <alignment vertical="center"/>
    </xf>
    <xf numFmtId="0" fontId="11" fillId="0" borderId="0" xfId="2" applyFont="1" applyAlignment="1">
      <alignment horizontal="left" vertical="center"/>
    </xf>
    <xf numFmtId="166" fontId="0" fillId="0" borderId="0" xfId="0" applyNumberFormat="1"/>
    <xf numFmtId="166" fontId="2" fillId="12" borderId="2" xfId="0" applyNumberFormat="1" applyFont="1" applyFill="1" applyBorder="1" applyAlignment="1">
      <alignment horizontal="center" vertical="center"/>
    </xf>
    <xf numFmtId="4" fontId="2" fillId="12" borderId="2" xfId="0" applyNumberFormat="1" applyFont="1" applyFill="1" applyBorder="1" applyAlignment="1">
      <alignment horizontal="center" vertical="center"/>
    </xf>
    <xf numFmtId="0" fontId="7" fillId="0" borderId="0" xfId="0" applyFont="1" applyAlignment="1">
      <alignment horizontal="left" vertical="center"/>
    </xf>
    <xf numFmtId="0" fontId="9" fillId="0" borderId="0" xfId="2" applyFont="1" applyAlignment="1">
      <alignment horizontal="left" vertical="center"/>
    </xf>
    <xf numFmtId="0" fontId="31" fillId="0" borderId="0" xfId="12"/>
    <xf numFmtId="1" fontId="7" fillId="0" borderId="2" xfId="4" applyNumberFormat="1" applyFont="1" applyBorder="1" applyAlignment="1" applyProtection="1">
      <alignment horizontal="left" vertical="center" wrapText="1"/>
      <protection hidden="1"/>
    </xf>
    <xf numFmtId="0" fontId="9" fillId="2" borderId="6" xfId="2" applyFont="1" applyFill="1" applyBorder="1" applyAlignment="1">
      <alignment horizontal="center" vertical="center"/>
    </xf>
    <xf numFmtId="49" fontId="13" fillId="4" borderId="5" xfId="0" applyNumberFormat="1" applyFont="1" applyFill="1" applyBorder="1" applyAlignment="1">
      <alignment horizontal="center" vertical="center" wrapText="1"/>
    </xf>
    <xf numFmtId="49" fontId="0" fillId="0" borderId="2" xfId="0" applyNumberFormat="1" applyBorder="1" applyAlignment="1">
      <alignment horizontal="center" vertical="center" wrapText="1"/>
    </xf>
    <xf numFmtId="0" fontId="13" fillId="0" borderId="3" xfId="0" applyFont="1" applyBorder="1" applyAlignment="1">
      <alignment horizontal="center" vertical="center" wrapText="1"/>
    </xf>
    <xf numFmtId="0" fontId="13" fillId="4" borderId="6" xfId="0" applyFont="1" applyFill="1" applyBorder="1" applyAlignment="1">
      <alignment vertical="center"/>
    </xf>
    <xf numFmtId="0" fontId="13" fillId="3" borderId="6" xfId="0" applyFont="1" applyFill="1" applyBorder="1" applyAlignment="1">
      <alignment horizontal="left" vertical="center"/>
    </xf>
    <xf numFmtId="0" fontId="3" fillId="3" borderId="2" xfId="0" applyFont="1" applyFill="1" applyBorder="1" applyAlignment="1">
      <alignment vertical="top" wrapText="1"/>
    </xf>
    <xf numFmtId="49" fontId="13" fillId="3" borderId="5" xfId="0" applyNumberFormat="1" applyFont="1" applyFill="1" applyBorder="1" applyAlignment="1">
      <alignment horizontal="center" vertical="center"/>
    </xf>
    <xf numFmtId="9" fontId="13" fillId="3" borderId="5" xfId="0" applyNumberFormat="1" applyFont="1" applyFill="1" applyBorder="1" applyAlignment="1">
      <alignment horizontal="center" vertical="center" wrapText="1"/>
    </xf>
    <xf numFmtId="49" fontId="13" fillId="3" borderId="5"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2" xfId="0" applyFont="1" applyFill="1" applyBorder="1" applyAlignment="1">
      <alignment horizontal="left" vertical="center"/>
    </xf>
    <xf numFmtId="0" fontId="3" fillId="3" borderId="7" xfId="0" applyFont="1" applyFill="1" applyBorder="1" applyAlignment="1">
      <alignment vertical="top" wrapText="1"/>
    </xf>
    <xf numFmtId="9" fontId="13" fillId="3" borderId="2" xfId="0" applyNumberFormat="1" applyFont="1" applyFill="1" applyBorder="1" applyAlignment="1">
      <alignment horizontal="center" vertical="center" wrapText="1"/>
    </xf>
    <xf numFmtId="0" fontId="13" fillId="3" borderId="4" xfId="0" applyFont="1" applyFill="1" applyBorder="1" applyAlignment="1">
      <alignment horizontal="left" vertical="center"/>
    </xf>
    <xf numFmtId="0" fontId="3" fillId="3" borderId="4" xfId="0" applyFont="1" applyFill="1" applyBorder="1" applyAlignment="1">
      <alignment vertical="top" wrapText="1"/>
    </xf>
    <xf numFmtId="0" fontId="13" fillId="3" borderId="7" xfId="0" applyFont="1" applyFill="1" applyBorder="1" applyAlignment="1">
      <alignment horizontal="center" vertical="center" wrapText="1"/>
    </xf>
    <xf numFmtId="9" fontId="13" fillId="3" borderId="7" xfId="0" applyNumberFormat="1" applyFont="1" applyFill="1" applyBorder="1" applyAlignment="1">
      <alignment horizontal="center" vertical="center" wrapText="1"/>
    </xf>
    <xf numFmtId="0" fontId="13" fillId="3" borderId="2" xfId="0" applyFont="1" applyFill="1" applyBorder="1" applyAlignment="1">
      <alignment horizontal="center" vertical="center"/>
    </xf>
    <xf numFmtId="0" fontId="13" fillId="3" borderId="2" xfId="0" applyFont="1" applyFill="1" applyBorder="1" applyAlignment="1">
      <alignment horizontal="left" vertical="center" wrapText="1"/>
    </xf>
    <xf numFmtId="49" fontId="13" fillId="0" borderId="5" xfId="0" applyNumberFormat="1" applyFont="1" applyBorder="1" applyAlignment="1">
      <alignment horizontal="center" vertical="center"/>
    </xf>
    <xf numFmtId="0" fontId="13" fillId="0" borderId="5" xfId="0" applyFont="1" applyBorder="1" applyAlignment="1">
      <alignment horizontal="center" vertical="center" wrapText="1"/>
    </xf>
    <xf numFmtId="9" fontId="13" fillId="0" borderId="2" xfId="0" applyNumberFormat="1" applyFont="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3" fillId="0" borderId="2" xfId="0" applyFont="1" applyBorder="1" applyAlignment="1">
      <alignment horizontal="left" vertical="center" wrapText="1"/>
    </xf>
    <xf numFmtId="166" fontId="2" fillId="0" borderId="0" xfId="0" applyNumberFormat="1" applyFont="1" applyAlignment="1">
      <alignment horizontal="center" vertical="center"/>
    </xf>
    <xf numFmtId="0" fontId="34" fillId="0" borderId="0" xfId="13" applyFont="1"/>
    <xf numFmtId="0" fontId="37" fillId="19" borderId="0" xfId="13" applyFont="1" applyFill="1" applyAlignment="1">
      <alignment horizontal="center" vertical="center" wrapText="1"/>
    </xf>
    <xf numFmtId="0" fontId="34" fillId="0" borderId="0" xfId="13" applyFont="1" applyAlignment="1">
      <alignment wrapText="1"/>
    </xf>
    <xf numFmtId="169" fontId="34" fillId="0" borderId="0" xfId="13" applyNumberFormat="1" applyFont="1"/>
    <xf numFmtId="49" fontId="34" fillId="0" borderId="0" xfId="13" applyNumberFormat="1" applyFont="1" applyAlignment="1">
      <alignment wrapText="1"/>
    </xf>
    <xf numFmtId="0" fontId="34" fillId="0" borderId="0" xfId="13" applyFont="1" applyAlignment="1">
      <alignment horizontal="center" vertical="center"/>
    </xf>
    <xf numFmtId="2" fontId="34" fillId="0" borderId="0" xfId="13" applyNumberFormat="1" applyFont="1" applyAlignment="1">
      <alignment vertical="center"/>
    </xf>
    <xf numFmtId="0" fontId="38" fillId="20" borderId="0" xfId="13" applyFont="1" applyFill="1" applyAlignment="1">
      <alignment horizontal="center" vertical="center"/>
    </xf>
    <xf numFmtId="2" fontId="38" fillId="20" borderId="0" xfId="13" applyNumberFormat="1" applyFont="1" applyFill="1" applyAlignment="1">
      <alignment vertical="center"/>
    </xf>
    <xf numFmtId="0" fontId="34" fillId="0" borderId="0" xfId="13" applyFont="1" applyAlignment="1">
      <alignment vertical="center"/>
    </xf>
    <xf numFmtId="49" fontId="34" fillId="0" borderId="0" xfId="13" applyNumberFormat="1" applyFont="1" applyAlignment="1">
      <alignment vertical="center"/>
    </xf>
    <xf numFmtId="0" fontId="34" fillId="0" borderId="0" xfId="13" applyFont="1" applyAlignment="1">
      <alignment vertical="center" wrapText="1"/>
    </xf>
    <xf numFmtId="2" fontId="34" fillId="0" borderId="0" xfId="13" applyNumberFormat="1" applyFont="1" applyAlignment="1">
      <alignment vertical="center" wrapText="1"/>
    </xf>
    <xf numFmtId="0" fontId="38" fillId="23" borderId="0" xfId="13" applyFont="1" applyFill="1" applyAlignment="1">
      <alignment horizontal="center" vertical="center"/>
    </xf>
    <xf numFmtId="0" fontId="38" fillId="23" borderId="0" xfId="13" applyFont="1" applyFill="1" applyAlignment="1">
      <alignment vertical="center" wrapText="1"/>
    </xf>
    <xf numFmtId="2" fontId="38" fillId="23" borderId="0" xfId="13" applyNumberFormat="1" applyFont="1" applyFill="1" applyAlignment="1">
      <alignment vertical="center" wrapText="1"/>
    </xf>
    <xf numFmtId="0" fontId="38" fillId="20" borderId="0" xfId="13" applyFont="1" applyFill="1" applyAlignment="1">
      <alignment vertical="center"/>
    </xf>
    <xf numFmtId="0" fontId="38" fillId="23" borderId="0" xfId="13" applyFont="1" applyFill="1" applyAlignment="1">
      <alignment vertical="center"/>
    </xf>
    <xf numFmtId="2" fontId="38" fillId="23" borderId="0" xfId="13" applyNumberFormat="1" applyFont="1" applyFill="1" applyAlignment="1">
      <alignment vertical="center"/>
    </xf>
    <xf numFmtId="0" fontId="36" fillId="24" borderId="0" xfId="13" applyFont="1" applyFill="1" applyAlignment="1">
      <alignment horizontal="left" vertical="center"/>
    </xf>
    <xf numFmtId="0" fontId="17" fillId="0" borderId="2" xfId="0" applyFont="1" applyBorder="1" applyAlignment="1">
      <alignment horizontal="center" vertical="center"/>
    </xf>
    <xf numFmtId="4" fontId="17" fillId="25" borderId="2" xfId="0" applyNumberFormat="1" applyFont="1" applyFill="1" applyBorder="1" applyAlignment="1">
      <alignment horizontal="center" vertical="center" wrapText="1"/>
    </xf>
    <xf numFmtId="0" fontId="14" fillId="0" borderId="0" xfId="0" applyFont="1" applyAlignment="1">
      <alignment horizontal="left" wrapText="1"/>
    </xf>
    <xf numFmtId="0" fontId="0" fillId="0" borderId="2" xfId="0" applyBorder="1" applyAlignment="1">
      <alignment horizontal="left"/>
    </xf>
    <xf numFmtId="0" fontId="0" fillId="5" borderId="6" xfId="0"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5" borderId="3" xfId="0" applyFill="1" applyBorder="1" applyAlignment="1" applyProtection="1">
      <alignment horizontal="left"/>
      <protection locked="0"/>
    </xf>
    <xf numFmtId="0" fontId="0" fillId="6" borderId="6" xfId="0" applyFill="1" applyBorder="1" applyAlignment="1">
      <alignment horizontal="left"/>
    </xf>
    <xf numFmtId="0" fontId="0" fillId="6" borderId="9" xfId="0" applyFill="1" applyBorder="1" applyAlignment="1">
      <alignment horizontal="left"/>
    </xf>
    <xf numFmtId="0" fontId="0" fillId="6" borderId="3" xfId="0" applyFill="1" applyBorder="1" applyAlignment="1">
      <alignment horizontal="left"/>
    </xf>
    <xf numFmtId="0" fontId="14" fillId="0" borderId="0" xfId="0" applyFont="1" applyAlignment="1">
      <alignment horizontal="left" vertical="center" wrapText="1"/>
    </xf>
    <xf numFmtId="0" fontId="0" fillId="6" borderId="6" xfId="0" applyFill="1" applyBorder="1" applyAlignment="1">
      <alignment horizontal="left" vertical="top" wrapText="1"/>
    </xf>
    <xf numFmtId="0" fontId="0" fillId="6" borderId="9" xfId="0" applyFill="1" applyBorder="1" applyAlignment="1">
      <alignment horizontal="left" vertical="top"/>
    </xf>
    <xf numFmtId="0" fontId="0" fillId="6" borderId="3" xfId="0" applyFill="1" applyBorder="1" applyAlignment="1">
      <alignment horizontal="left" vertical="top"/>
    </xf>
    <xf numFmtId="0" fontId="0" fillId="0" borderId="5" xfId="0" applyBorder="1" applyAlignment="1">
      <alignment horizontal="left"/>
    </xf>
    <xf numFmtId="0" fontId="32" fillId="6" borderId="6" xfId="14" applyFill="1" applyBorder="1"/>
    <xf numFmtId="0" fontId="11" fillId="6" borderId="9" xfId="0" applyFont="1" applyFill="1" applyBorder="1"/>
    <xf numFmtId="0" fontId="11" fillId="6" borderId="3" xfId="0" applyFont="1" applyFill="1" applyBorder="1"/>
    <xf numFmtId="49" fontId="0" fillId="6" borderId="6" xfId="0" applyNumberFormat="1" applyFill="1" applyBorder="1" applyAlignment="1">
      <alignment horizontal="left"/>
    </xf>
    <xf numFmtId="49" fontId="0" fillId="6" borderId="9" xfId="0" applyNumberFormat="1" applyFill="1" applyBorder="1" applyAlignment="1">
      <alignment horizontal="left"/>
    </xf>
    <xf numFmtId="49" fontId="0" fillId="6" borderId="3" xfId="0" applyNumberFormat="1" applyFill="1" applyBorder="1" applyAlignment="1">
      <alignment horizontal="left"/>
    </xf>
    <xf numFmtId="0" fontId="2" fillId="12" borderId="2" xfId="0" applyFont="1" applyFill="1" applyBorder="1" applyAlignment="1">
      <alignment horizontal="center" vertical="center"/>
    </xf>
    <xf numFmtId="166" fontId="2" fillId="12" borderId="2" xfId="0" applyNumberFormat="1" applyFont="1" applyFill="1" applyBorder="1" applyAlignment="1">
      <alignment horizontal="center" vertical="center"/>
    </xf>
    <xf numFmtId="0" fontId="2" fillId="12" borderId="6" xfId="0" applyFont="1" applyFill="1" applyBorder="1" applyAlignment="1">
      <alignment horizontal="center" vertical="center"/>
    </xf>
    <xf numFmtId="0" fontId="2" fillId="12" borderId="9" xfId="0" applyFont="1" applyFill="1" applyBorder="1" applyAlignment="1">
      <alignment horizontal="center" vertical="center"/>
    </xf>
    <xf numFmtId="0" fontId="2" fillId="12" borderId="3" xfId="0" applyFont="1" applyFill="1" applyBorder="1" applyAlignment="1">
      <alignment horizontal="center" vertical="center"/>
    </xf>
    <xf numFmtId="0" fontId="14" fillId="0" borderId="0" xfId="0" applyFont="1" applyAlignment="1">
      <alignment horizontal="left" vertical="center"/>
    </xf>
    <xf numFmtId="0" fontId="8" fillId="2" borderId="6" xfId="2" applyFont="1" applyFill="1" applyBorder="1" applyAlignment="1">
      <alignment horizontal="center" vertical="center"/>
    </xf>
    <xf numFmtId="0" fontId="8" fillId="2" borderId="9" xfId="2" applyFont="1" applyFill="1"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4" borderId="2" xfId="0" applyFill="1" applyBorder="1" applyAlignment="1">
      <alignment horizontal="center" vertical="center" wrapText="1"/>
    </xf>
    <xf numFmtId="0" fontId="11" fillId="0" borderId="0" xfId="2" applyFont="1" applyAlignment="1">
      <alignment horizontal="left" vertical="center"/>
    </xf>
    <xf numFmtId="0" fontId="11" fillId="0" borderId="1" xfId="2" applyFont="1" applyBorder="1" applyAlignment="1">
      <alignment horizontal="center" vertical="center"/>
    </xf>
    <xf numFmtId="0" fontId="11" fillId="0" borderId="15" xfId="2" applyFont="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3" xfId="0" applyFill="1" applyBorder="1" applyAlignment="1">
      <alignment horizontal="center" vertical="center"/>
    </xf>
    <xf numFmtId="0" fontId="10" fillId="2" borderId="6" xfId="2" applyFont="1" applyFill="1" applyBorder="1" applyAlignment="1">
      <alignment horizontal="center" vertical="center"/>
    </xf>
    <xf numFmtId="0" fontId="10" fillId="2" borderId="9" xfId="2" applyFont="1" applyFill="1" applyBorder="1" applyAlignment="1">
      <alignment horizontal="center" vertical="center"/>
    </xf>
    <xf numFmtId="0" fontId="0" fillId="3" borderId="2" xfId="0" applyFill="1" applyBorder="1" applyAlignment="1">
      <alignment horizontal="center" vertical="center" wrapText="1"/>
    </xf>
    <xf numFmtId="0" fontId="9" fillId="2" borderId="2" xfId="2" applyFont="1" applyFill="1" applyBorder="1" applyAlignment="1">
      <alignment horizontal="left" vertical="center"/>
    </xf>
    <xf numFmtId="0" fontId="11" fillId="0" borderId="12" xfId="2" applyFont="1" applyBorder="1" applyAlignment="1">
      <alignment horizontal="left" vertical="center"/>
    </xf>
    <xf numFmtId="0" fontId="0" fillId="0" borderId="2" xfId="0" applyBorder="1" applyAlignment="1">
      <alignment horizontal="center" vertical="center"/>
    </xf>
    <xf numFmtId="0" fontId="7" fillId="0" borderId="6" xfId="2" applyFont="1" applyBorder="1" applyAlignment="1">
      <alignment horizontal="center" vertical="center"/>
    </xf>
    <xf numFmtId="0" fontId="7" fillId="0" borderId="9" xfId="2" applyFont="1" applyBorder="1" applyAlignment="1">
      <alignment horizontal="center" vertical="center"/>
    </xf>
    <xf numFmtId="0" fontId="7" fillId="0" borderId="3" xfId="2" applyFont="1" applyBorder="1" applyAlignment="1">
      <alignment horizontal="center" vertical="center"/>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1" fontId="7" fillId="0" borderId="5" xfId="2" applyNumberFormat="1" applyFont="1" applyBorder="1" applyAlignment="1">
      <alignment horizontal="center" vertical="center"/>
    </xf>
    <xf numFmtId="1" fontId="7" fillId="0" borderId="7" xfId="2" applyNumberFormat="1" applyFont="1" applyBorder="1" applyAlignment="1">
      <alignment horizontal="center" vertical="center"/>
    </xf>
    <xf numFmtId="1" fontId="7" fillId="0" borderId="4" xfId="2" applyNumberFormat="1" applyFont="1" applyBorder="1" applyAlignment="1">
      <alignment horizontal="center" vertical="center"/>
    </xf>
    <xf numFmtId="1" fontId="7" fillId="0" borderId="5" xfId="0" applyNumberFormat="1" applyFont="1" applyBorder="1" applyAlignment="1">
      <alignment horizontal="center" vertical="center"/>
    </xf>
    <xf numFmtId="1" fontId="7" fillId="0" borderId="7" xfId="0" applyNumberFormat="1" applyFont="1" applyBorder="1" applyAlignment="1">
      <alignment horizontal="center" vertical="center"/>
    </xf>
    <xf numFmtId="1" fontId="7" fillId="0" borderId="4" xfId="0" applyNumberFormat="1" applyFont="1" applyBorder="1" applyAlignment="1">
      <alignment horizontal="center" vertical="center"/>
    </xf>
    <xf numFmtId="0" fontId="12" fillId="0" borderId="0" xfId="0" applyFont="1" applyAlignment="1">
      <alignment horizontal="left" vertical="center" wrapText="1"/>
    </xf>
    <xf numFmtId="0" fontId="15" fillId="0" borderId="2" xfId="3" applyFont="1" applyBorder="1" applyAlignment="1">
      <alignment horizontal="center" vertical="center" wrapText="1"/>
    </xf>
    <xf numFmtId="0" fontId="16" fillId="2" borderId="9" xfId="0" applyFont="1" applyFill="1" applyBorder="1" applyAlignment="1">
      <alignment horizontal="left" vertical="center"/>
    </xf>
    <xf numFmtId="0" fontId="16" fillId="2" borderId="3" xfId="0" applyFont="1" applyFill="1" applyBorder="1" applyAlignment="1">
      <alignment horizontal="left" vertical="center"/>
    </xf>
    <xf numFmtId="4" fontId="17" fillId="0" borderId="6" xfId="0" applyNumberFormat="1" applyFont="1" applyBorder="1" applyAlignment="1">
      <alignment horizontal="center" vertical="center" wrapText="1"/>
    </xf>
    <xf numFmtId="4" fontId="17" fillId="0" borderId="3" xfId="0" applyNumberFormat="1" applyFont="1" applyBorder="1" applyAlignment="1">
      <alignment horizontal="center" vertical="center" wrapText="1"/>
    </xf>
    <xf numFmtId="4" fontId="17" fillId="25" borderId="6" xfId="0" applyNumberFormat="1" applyFont="1" applyFill="1" applyBorder="1" applyAlignment="1">
      <alignment horizontal="center" vertical="center" wrapText="1"/>
    </xf>
    <xf numFmtId="4" fontId="17" fillId="25" borderId="3" xfId="0" applyNumberFormat="1" applyFont="1" applyFill="1" applyBorder="1" applyAlignment="1">
      <alignment horizontal="center" vertical="center" wrapText="1"/>
    </xf>
    <xf numFmtId="0" fontId="36" fillId="18" borderId="0" xfId="13" applyFont="1" applyFill="1" applyAlignment="1">
      <alignment horizontal="center" vertical="center"/>
    </xf>
    <xf numFmtId="0" fontId="36" fillId="18" borderId="0" xfId="13" applyFont="1" applyFill="1" applyAlignment="1">
      <alignment horizontal="left" vertical="center"/>
    </xf>
    <xf numFmtId="0" fontId="33" fillId="21" borderId="0" xfId="13" applyFont="1" applyFill="1" applyAlignment="1">
      <alignment horizontal="left" vertical="center"/>
    </xf>
    <xf numFmtId="0" fontId="35" fillId="22" borderId="0" xfId="13" applyFont="1" applyFill="1" applyAlignment="1">
      <alignment vertical="top" wrapText="1"/>
    </xf>
    <xf numFmtId="0" fontId="37" fillId="19" borderId="0" xfId="13" applyFont="1" applyFill="1" applyAlignment="1">
      <alignment horizontal="center" vertical="center" wrapText="1"/>
    </xf>
    <xf numFmtId="0" fontId="34" fillId="0" borderId="0" xfId="13" applyFont="1" applyAlignment="1">
      <alignment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10" xfId="0" applyFont="1" applyBorder="1" applyAlignment="1">
      <alignment horizontal="center" vertical="center"/>
    </xf>
    <xf numFmtId="0" fontId="13" fillId="0" borderId="8" xfId="0" applyFont="1" applyBorder="1" applyAlignment="1">
      <alignment horizontal="center" vertical="center"/>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8" fillId="0" borderId="6" xfId="0" applyFont="1" applyBorder="1" applyAlignment="1">
      <alignment horizontal="left" vertical="center" wrapText="1"/>
    </xf>
    <xf numFmtId="0" fontId="8" fillId="0" borderId="9" xfId="0" applyFont="1" applyBorder="1" applyAlignment="1">
      <alignment horizontal="left" vertical="center" wrapText="1"/>
    </xf>
    <xf numFmtId="0" fontId="8" fillId="0" borderId="3" xfId="0" applyFont="1" applyBorder="1" applyAlignment="1">
      <alignment horizontal="left" vertical="center" wrapText="1"/>
    </xf>
    <xf numFmtId="0" fontId="8" fillId="11" borderId="6" xfId="0" applyFont="1" applyFill="1" applyBorder="1" applyAlignment="1">
      <alignment horizontal="left" vertical="center" wrapText="1"/>
    </xf>
    <xf numFmtId="0" fontId="8" fillId="11" borderId="9" xfId="0" applyFont="1" applyFill="1" applyBorder="1" applyAlignment="1">
      <alignment horizontal="left" vertical="center" wrapText="1"/>
    </xf>
    <xf numFmtId="0" fontId="8" fillId="11" borderId="3" xfId="0" applyFont="1" applyFill="1" applyBorder="1" applyAlignment="1">
      <alignment horizontal="left" vertical="center" wrapText="1"/>
    </xf>
    <xf numFmtId="166" fontId="13" fillId="11" borderId="6" xfId="0" applyNumberFormat="1" applyFont="1" applyFill="1" applyBorder="1" applyAlignment="1">
      <alignment horizontal="center" vertical="center"/>
    </xf>
    <xf numFmtId="166" fontId="13" fillId="11" borderId="9" xfId="0" applyNumberFormat="1" applyFont="1" applyFill="1" applyBorder="1" applyAlignment="1">
      <alignment horizontal="center" vertical="center"/>
    </xf>
    <xf numFmtId="166" fontId="13" fillId="11" borderId="3" xfId="0" applyNumberFormat="1" applyFont="1" applyFill="1" applyBorder="1" applyAlignment="1">
      <alignment horizontal="center"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8" xfId="0" quotePrefix="1" applyFont="1" applyBorder="1" applyAlignment="1">
      <alignment horizontal="left" vertical="center"/>
    </xf>
    <xf numFmtId="0" fontId="3" fillId="0" borderId="1" xfId="0" quotePrefix="1" applyFont="1" applyBorder="1" applyAlignment="1">
      <alignment horizontal="left" vertical="center"/>
    </xf>
    <xf numFmtId="0" fontId="13" fillId="0" borderId="10" xfId="0" applyFont="1" applyBorder="1" applyAlignment="1">
      <alignment horizontal="left" vertical="center"/>
    </xf>
    <xf numFmtId="0" fontId="13" fillId="0" borderId="8" xfId="0" applyFont="1" applyBorder="1" applyAlignment="1">
      <alignment horizontal="left" vertical="center"/>
    </xf>
    <xf numFmtId="1" fontId="9" fillId="13" borderId="6" xfId="0" applyNumberFormat="1" applyFont="1" applyFill="1" applyBorder="1" applyAlignment="1">
      <alignment horizontal="center" vertical="center"/>
    </xf>
    <xf numFmtId="1" fontId="9" fillId="13" borderId="9" xfId="0" applyNumberFormat="1" applyFont="1" applyFill="1" applyBorder="1" applyAlignment="1">
      <alignment horizontal="center" vertical="center"/>
    </xf>
    <xf numFmtId="1" fontId="9" fillId="13" borderId="3" xfId="0" applyNumberFormat="1" applyFont="1" applyFill="1" applyBorder="1" applyAlignment="1">
      <alignment horizontal="center" vertical="center"/>
    </xf>
    <xf numFmtId="0" fontId="9" fillId="13" borderId="6" xfId="0" applyFont="1" applyFill="1" applyBorder="1" applyAlignment="1">
      <alignment horizontal="center" vertical="center" wrapText="1"/>
    </xf>
    <xf numFmtId="0" fontId="9" fillId="13" borderId="9"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14" fillId="0" borderId="0" xfId="0" applyFont="1" applyAlignment="1">
      <alignment horizontal="center" vertical="center"/>
    </xf>
    <xf numFmtId="0" fontId="14" fillId="0" borderId="13" xfId="0" applyFont="1" applyBorder="1" applyAlignment="1">
      <alignment horizontal="center" vertical="center"/>
    </xf>
    <xf numFmtId="0" fontId="0" fillId="2" borderId="2" xfId="0" applyFill="1" applyBorder="1" applyAlignment="1">
      <alignment horizontal="center" vertical="center" wrapText="1"/>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2" borderId="4" xfId="0" applyFill="1" applyBorder="1" applyAlignment="1">
      <alignment horizontal="center" vertical="center" wrapText="1"/>
    </xf>
    <xf numFmtId="0" fontId="14" fillId="15" borderId="0" xfId="0" applyFont="1" applyFill="1" applyAlignment="1">
      <alignment horizontal="center" vertical="center"/>
    </xf>
    <xf numFmtId="2" fontId="14" fillId="0" borderId="0" xfId="0" applyNumberFormat="1" applyFont="1" applyAlignment="1">
      <alignment horizontal="left" vertical="center"/>
    </xf>
    <xf numFmtId="0" fontId="0" fillId="0" borderId="0" xfId="0" applyAlignment="1">
      <alignment horizontal="center" vertical="center" wrapText="1"/>
    </xf>
    <xf numFmtId="0" fontId="29" fillId="0" borderId="6" xfId="7" applyFont="1" applyBorder="1" applyAlignment="1">
      <alignment horizontal="center" vertical="center"/>
    </xf>
    <xf numFmtId="0" fontId="29" fillId="0" borderId="9" xfId="7" applyFont="1" applyBorder="1" applyAlignment="1">
      <alignment horizontal="center" vertical="center"/>
    </xf>
    <xf numFmtId="0" fontId="29" fillId="0" borderId="3" xfId="7" applyFont="1" applyBorder="1" applyAlignment="1">
      <alignment horizontal="center" vertical="center"/>
    </xf>
    <xf numFmtId="0" fontId="0" fillId="17" borderId="8" xfId="0" applyFill="1" applyBorder="1" applyAlignment="1">
      <alignment horizontal="center"/>
    </xf>
    <xf numFmtId="2" fontId="28" fillId="0" borderId="2" xfId="3" applyNumberFormat="1" applyFont="1" applyBorder="1" applyAlignment="1">
      <alignment horizontal="center" vertical="center" wrapText="1"/>
    </xf>
    <xf numFmtId="2" fontId="28" fillId="0" borderId="10" xfId="3" applyNumberFormat="1" applyFont="1" applyBorder="1" applyAlignment="1">
      <alignment horizontal="center" vertical="center" wrapText="1"/>
    </xf>
    <xf numFmtId="2" fontId="28" fillId="0" borderId="1" xfId="3" applyNumberFormat="1" applyFont="1" applyBorder="1" applyAlignment="1">
      <alignment horizontal="center" vertical="center" wrapText="1"/>
    </xf>
    <xf numFmtId="2" fontId="28" fillId="0" borderId="11" xfId="3" applyNumberFormat="1" applyFont="1" applyBorder="1" applyAlignment="1">
      <alignment horizontal="center" vertical="center" wrapText="1"/>
    </xf>
    <xf numFmtId="2" fontId="28" fillId="0" borderId="15" xfId="3" applyNumberFormat="1" applyFont="1" applyBorder="1" applyAlignment="1">
      <alignment horizontal="center" vertical="center" wrapText="1"/>
    </xf>
    <xf numFmtId="2" fontId="29" fillId="0" borderId="10" xfId="3" applyNumberFormat="1" applyFont="1" applyBorder="1" applyAlignment="1">
      <alignment horizontal="center" vertical="center" wrapText="1"/>
    </xf>
    <xf numFmtId="2" fontId="29" fillId="0" borderId="1" xfId="3" applyNumberFormat="1" applyFont="1" applyBorder="1" applyAlignment="1">
      <alignment horizontal="center" vertical="center" wrapText="1"/>
    </xf>
    <xf numFmtId="2" fontId="29" fillId="0" borderId="11" xfId="3" applyNumberFormat="1" applyFont="1" applyBorder="1" applyAlignment="1">
      <alignment horizontal="center" vertical="center" wrapText="1"/>
    </xf>
    <xf numFmtId="2" fontId="29" fillId="0" borderId="15" xfId="3" applyNumberFormat="1" applyFont="1" applyBorder="1" applyAlignment="1">
      <alignment horizontal="center" vertical="center" wrapText="1"/>
    </xf>
    <xf numFmtId="166" fontId="0" fillId="12" borderId="6" xfId="0" applyNumberFormat="1" applyFill="1" applyBorder="1" applyAlignment="1">
      <alignment horizontal="center"/>
    </xf>
    <xf numFmtId="166" fontId="0" fillId="12" borderId="3" xfId="0" applyNumberFormat="1" applyFill="1" applyBorder="1" applyAlignment="1">
      <alignment horizontal="center"/>
    </xf>
    <xf numFmtId="0" fontId="0" fillId="12" borderId="6" xfId="0" applyFill="1" applyBorder="1" applyAlignment="1">
      <alignment horizontal="center"/>
    </xf>
    <xf numFmtId="0" fontId="0" fillId="12" borderId="3" xfId="0" applyFill="1" applyBorder="1" applyAlignment="1">
      <alignment horizontal="center"/>
    </xf>
    <xf numFmtId="0" fontId="0" fillId="12" borderId="2" xfId="0" applyFill="1" applyBorder="1" applyAlignment="1">
      <alignment horizontal="center"/>
    </xf>
  </cellXfs>
  <cellStyles count="15">
    <cellStyle name="Euro 2" xfId="6" xr:uid="{88EB9B9B-FBD7-4F5A-B170-352ED63D4784}"/>
    <cellStyle name="Euro 2 2" xfId="8" xr:uid="{6E671530-74A5-43CB-A740-1D056184BFDF}"/>
    <cellStyle name="Euro 5 3" xfId="10" xr:uid="{87A5C03F-571B-4774-9A43-830BBF4A0BDB}"/>
    <cellStyle name="Link" xfId="14" builtinId="8"/>
    <cellStyle name="Normal" xfId="13" xr:uid="{F6A41675-0405-4E3A-81FF-AE7EE60450B7}"/>
    <cellStyle name="Prozent" xfId="1" builtinId="5"/>
    <cellStyle name="Standard" xfId="0" builtinId="0"/>
    <cellStyle name="Standard 10 3" xfId="3" xr:uid="{7F31C807-9EFC-4E50-BBD3-CC663E4484C2}"/>
    <cellStyle name="Standard 2" xfId="2" xr:uid="{792D45F6-4089-4A8F-910C-9A6788B8F528}"/>
    <cellStyle name="Standard 2 2 2" xfId="7" xr:uid="{A8FC5ED0-DF42-4844-899F-43D3A50D96CA}"/>
    <cellStyle name="Standard 2 5" xfId="9" xr:uid="{3F8EA5B4-0B0F-4254-A210-AA9FD7DDCE0C}"/>
    <cellStyle name="Standard 3" xfId="12" xr:uid="{C17C606D-B199-4808-B25A-3389BA93BC54}"/>
    <cellStyle name="Standard 4 3" xfId="5" xr:uid="{332C57CF-BBC9-4DDE-A12E-AE5F95F1590D}"/>
    <cellStyle name="Standard_Piepenbrock" xfId="4" xr:uid="{BEF39465-412A-465C-A85A-34FBF0A644C1}"/>
    <cellStyle name="Währung 2" xfId="11" xr:uid="{CF60CDD1-EAB0-4422-947C-8DE6BE41BD74}"/>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Vorlagen\&#252;bungen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blage/EMBL%20Heidelberg%20Labork&#252;chen/in%20Bearbeitung/5.%20Leistungsverzeichnis%20Laborkuechen%20180704.xlsx" TargetMode="External"/><Relationship Id="rId1" Type="http://schemas.openxmlformats.org/officeDocument/2006/relationships/externalLinkPath" Target="/Ablage/EMBL%20Heidelberg%20Labork&#252;chen/in%20Bearbeitung/5.%20Leistungsverzeichnis%20Laborkuechen%2018070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okumente%20und%20Einstellungen\Reinhardt\Eigene%20Dateien\Projekte\Vorlagen\basis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umverzeichnis U"/>
      <sheetName val="Preisblatt U"/>
      <sheetName val="LB U"/>
      <sheetName val="Raumverzeichnis G"/>
      <sheetName val="Preisblatt G"/>
      <sheetName val="Glas"/>
      <sheetName val="Tabelle1"/>
      <sheetName val="Daten"/>
    </sheetNames>
    <sheetDataSet>
      <sheetData sheetId="0"/>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B Laborküchen"/>
      <sheetName val="Laborküche"/>
      <sheetName val="Fliegenküche"/>
      <sheetName val="Medienraum"/>
    </sheetNames>
    <sheetDataSet>
      <sheetData sheetId="0">
        <row r="1">
          <cell r="F1" t="str">
            <v>EMBL Heidelberg</v>
          </cell>
        </row>
        <row r="97">
          <cell r="I97">
            <v>43285</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umverzeichnis Unterhaltsr."/>
      <sheetName val="Preisblatt U"/>
      <sheetName val="LB U"/>
      <sheetName val="Raumverzeichnis Grundr."/>
      <sheetName val="Preisblatt G"/>
      <sheetName val="LB G"/>
      <sheetName val="Daten"/>
      <sheetName val="Hinweise"/>
    </sheetNames>
    <sheetDataSet>
      <sheetData sheetId="0"/>
      <sheetData sheetId="1" refreshError="1"/>
      <sheetData sheetId="2" refreshError="1"/>
      <sheetData sheetId="3" refreshError="1"/>
      <sheetData sheetId="4" refreshError="1"/>
      <sheetData sheetId="5" refreshError="1"/>
      <sheetData sheetId="6">
        <row r="1">
          <cell r="A1" t="str">
            <v>Abstellraum</v>
          </cell>
          <cell r="B1" t="str">
            <v>L</v>
          </cell>
          <cell r="C1" t="str">
            <v>M1</v>
          </cell>
        </row>
        <row r="2">
          <cell r="A2" t="str">
            <v>Archiv</v>
          </cell>
          <cell r="B2" t="str">
            <v>L</v>
          </cell>
          <cell r="C2" t="str">
            <v>M1</v>
          </cell>
        </row>
        <row r="3">
          <cell r="A3" t="str">
            <v>Arztraum</v>
          </cell>
          <cell r="B3" t="str">
            <v>J</v>
          </cell>
          <cell r="C3">
            <v>5</v>
          </cell>
        </row>
        <row r="4">
          <cell r="A4" t="str">
            <v>Arztzimmer</v>
          </cell>
          <cell r="B4" t="str">
            <v>J</v>
          </cell>
          <cell r="C4">
            <v>5</v>
          </cell>
        </row>
        <row r="5">
          <cell r="A5" t="str">
            <v>Aufenthaltsraum</v>
          </cell>
          <cell r="B5" t="str">
            <v>G</v>
          </cell>
          <cell r="C5">
            <v>5</v>
          </cell>
        </row>
        <row r="6">
          <cell r="A6" t="str">
            <v>Aufzug</v>
          </cell>
          <cell r="B6" t="str">
            <v>F</v>
          </cell>
          <cell r="C6">
            <v>5</v>
          </cell>
        </row>
        <row r="7">
          <cell r="A7" t="str">
            <v>Aula</v>
          </cell>
          <cell r="B7" t="str">
            <v>I</v>
          </cell>
          <cell r="C7">
            <v>2</v>
          </cell>
        </row>
        <row r="8">
          <cell r="A8" t="str">
            <v>Außenpodest</v>
          </cell>
          <cell r="B8" t="str">
            <v>P</v>
          </cell>
          <cell r="C8">
            <v>5</v>
          </cell>
        </row>
        <row r="9">
          <cell r="A9" t="str">
            <v>Außentreppe</v>
          </cell>
          <cell r="B9" t="str">
            <v>P</v>
          </cell>
          <cell r="C9">
            <v>5</v>
          </cell>
        </row>
        <row r="10">
          <cell r="A10" t="str">
            <v>Balkon</v>
          </cell>
          <cell r="B10" t="str">
            <v>P</v>
          </cell>
          <cell r="C10" t="str">
            <v>M1</v>
          </cell>
        </row>
        <row r="11">
          <cell r="A11" t="str">
            <v>Beratungsraum</v>
          </cell>
          <cell r="B11" t="str">
            <v>C</v>
          </cell>
          <cell r="C11">
            <v>5</v>
          </cell>
        </row>
        <row r="12">
          <cell r="A12" t="str">
            <v>Besprechungsraum</v>
          </cell>
          <cell r="B12" t="str">
            <v>C</v>
          </cell>
          <cell r="C12">
            <v>5</v>
          </cell>
        </row>
        <row r="13">
          <cell r="A13" t="str">
            <v>Betriebsraum</v>
          </cell>
          <cell r="B13" t="str">
            <v>O</v>
          </cell>
          <cell r="C13" t="str">
            <v>J1</v>
          </cell>
        </row>
        <row r="14">
          <cell r="A14" t="str">
            <v>Biologieraum</v>
          </cell>
          <cell r="B14" t="str">
            <v>A2</v>
          </cell>
          <cell r="C14">
            <v>5</v>
          </cell>
        </row>
        <row r="15">
          <cell r="A15" t="str">
            <v>Boden</v>
          </cell>
          <cell r="B15" t="str">
            <v>L</v>
          </cell>
          <cell r="C15" t="str">
            <v>M1</v>
          </cell>
        </row>
        <row r="16">
          <cell r="A16" t="str">
            <v>Bücherei</v>
          </cell>
          <cell r="B16" t="str">
            <v>G</v>
          </cell>
          <cell r="C16">
            <v>2.5</v>
          </cell>
        </row>
        <row r="17">
          <cell r="A17" t="str">
            <v>Bühne</v>
          </cell>
          <cell r="B17" t="str">
            <v>I</v>
          </cell>
          <cell r="C17">
            <v>2</v>
          </cell>
        </row>
        <row r="18">
          <cell r="A18" t="str">
            <v>Büro</v>
          </cell>
          <cell r="B18" t="str">
            <v>C</v>
          </cell>
          <cell r="C18">
            <v>5</v>
          </cell>
        </row>
        <row r="19">
          <cell r="A19" t="str">
            <v>Cafeteria</v>
          </cell>
          <cell r="B19" t="str">
            <v>J</v>
          </cell>
          <cell r="C19">
            <v>5</v>
          </cell>
        </row>
        <row r="20">
          <cell r="A20" t="str">
            <v>Chemielabor</v>
          </cell>
          <cell r="B20" t="str">
            <v>A2</v>
          </cell>
          <cell r="C20">
            <v>5</v>
          </cell>
        </row>
        <row r="21">
          <cell r="A21" t="str">
            <v>Chemieraum</v>
          </cell>
          <cell r="B21" t="str">
            <v>A2</v>
          </cell>
          <cell r="C21">
            <v>5</v>
          </cell>
        </row>
        <row r="22">
          <cell r="A22" t="str">
            <v>Computerraum</v>
          </cell>
          <cell r="B22" t="str">
            <v>A2</v>
          </cell>
          <cell r="C22">
            <v>5</v>
          </cell>
        </row>
        <row r="23">
          <cell r="A23" t="str">
            <v>Dusche</v>
          </cell>
          <cell r="B23" t="str">
            <v>H</v>
          </cell>
          <cell r="C23">
            <v>5</v>
          </cell>
        </row>
        <row r="24">
          <cell r="A24" t="str">
            <v>Eingang</v>
          </cell>
          <cell r="B24" t="str">
            <v>F</v>
          </cell>
          <cell r="C24">
            <v>5</v>
          </cell>
        </row>
        <row r="25">
          <cell r="A25" t="str">
            <v>Elternsprechzimmer</v>
          </cell>
          <cell r="B25" t="str">
            <v>D</v>
          </cell>
          <cell r="C25">
            <v>2.5</v>
          </cell>
        </row>
        <row r="26">
          <cell r="A26" t="str">
            <v>Fachlabor</v>
          </cell>
          <cell r="B26" t="str">
            <v>A2</v>
          </cell>
          <cell r="C26">
            <v>5</v>
          </cell>
        </row>
        <row r="27">
          <cell r="A27" t="str">
            <v>Fachraum</v>
          </cell>
          <cell r="B27" t="str">
            <v>A2</v>
          </cell>
          <cell r="C27">
            <v>5</v>
          </cell>
        </row>
        <row r="28">
          <cell r="A28" t="str">
            <v>Fahrradraum</v>
          </cell>
          <cell r="B28" t="str">
            <v>L</v>
          </cell>
          <cell r="C28" t="str">
            <v>M1</v>
          </cell>
        </row>
        <row r="29">
          <cell r="A29" t="str">
            <v>Flur</v>
          </cell>
          <cell r="B29" t="str">
            <v>F</v>
          </cell>
          <cell r="C29">
            <v>5</v>
          </cell>
        </row>
        <row r="30">
          <cell r="A30" t="str">
            <v>Fotolabor</v>
          </cell>
          <cell r="B30" t="str">
            <v>L</v>
          </cell>
          <cell r="C30" t="str">
            <v>M1</v>
          </cell>
        </row>
        <row r="31">
          <cell r="A31" t="str">
            <v>Foyer</v>
          </cell>
          <cell r="B31" t="str">
            <v>F</v>
          </cell>
          <cell r="C31">
            <v>5</v>
          </cell>
        </row>
        <row r="32">
          <cell r="A32" t="str">
            <v>Fußweg</v>
          </cell>
          <cell r="B32" t="str">
            <v>P</v>
          </cell>
          <cell r="C32">
            <v>5</v>
          </cell>
        </row>
        <row r="33">
          <cell r="A33" t="str">
            <v>Garderobe</v>
          </cell>
          <cell r="B33" t="str">
            <v>F</v>
          </cell>
          <cell r="C33">
            <v>5</v>
          </cell>
        </row>
        <row r="34">
          <cell r="A34" t="str">
            <v>Geräteraum</v>
          </cell>
          <cell r="B34" t="str">
            <v>L</v>
          </cell>
          <cell r="C34" t="str">
            <v>J1</v>
          </cell>
        </row>
        <row r="35">
          <cell r="A35" t="str">
            <v>Gruppenraum</v>
          </cell>
          <cell r="B35" t="str">
            <v>B</v>
          </cell>
          <cell r="C35">
            <v>5</v>
          </cell>
        </row>
        <row r="36">
          <cell r="A36" t="str">
            <v>Hausmeister</v>
          </cell>
          <cell r="B36" t="str">
            <v>O</v>
          </cell>
          <cell r="C36" t="str">
            <v>J1</v>
          </cell>
        </row>
        <row r="37">
          <cell r="A37" t="str">
            <v>Haustechnik</v>
          </cell>
          <cell r="B37" t="str">
            <v>O</v>
          </cell>
          <cell r="C37" t="str">
            <v>J1</v>
          </cell>
        </row>
        <row r="38">
          <cell r="A38" t="str">
            <v>Heizungsraum</v>
          </cell>
          <cell r="B38" t="str">
            <v>O</v>
          </cell>
          <cell r="C38" t="str">
            <v>J1</v>
          </cell>
        </row>
        <row r="39">
          <cell r="A39" t="str">
            <v>Heizungsraum</v>
          </cell>
          <cell r="B39" t="str">
            <v>O</v>
          </cell>
          <cell r="C39" t="str">
            <v>J1</v>
          </cell>
        </row>
        <row r="40">
          <cell r="A40" t="str">
            <v>Hortraum</v>
          </cell>
          <cell r="B40" t="str">
            <v>B</v>
          </cell>
          <cell r="C40">
            <v>5</v>
          </cell>
        </row>
        <row r="41">
          <cell r="A41" t="str">
            <v>Keller</v>
          </cell>
          <cell r="B41" t="str">
            <v>L</v>
          </cell>
          <cell r="C41" t="str">
            <v>M1</v>
          </cell>
        </row>
        <row r="42">
          <cell r="A42" t="str">
            <v>Kellergang</v>
          </cell>
          <cell r="B42" t="str">
            <v>L</v>
          </cell>
          <cell r="C42" t="str">
            <v>M1</v>
          </cell>
        </row>
        <row r="43">
          <cell r="A43" t="str">
            <v>Klassenraum</v>
          </cell>
          <cell r="B43" t="str">
            <v>A1</v>
          </cell>
          <cell r="C43">
            <v>5</v>
          </cell>
        </row>
        <row r="44">
          <cell r="A44" t="str">
            <v>Klassenzimmer</v>
          </cell>
          <cell r="B44" t="str">
            <v>A1</v>
          </cell>
          <cell r="C44">
            <v>5</v>
          </cell>
        </row>
        <row r="45">
          <cell r="A45" t="str">
            <v>Konferenzraum</v>
          </cell>
          <cell r="B45" t="str">
            <v>C</v>
          </cell>
          <cell r="C45">
            <v>5</v>
          </cell>
        </row>
        <row r="46">
          <cell r="A46" t="str">
            <v>Konrektor</v>
          </cell>
          <cell r="B46" t="str">
            <v>C</v>
          </cell>
          <cell r="C46">
            <v>5</v>
          </cell>
        </row>
        <row r="47">
          <cell r="A47" t="str">
            <v>Kopierer</v>
          </cell>
          <cell r="B47" t="str">
            <v>E</v>
          </cell>
          <cell r="C47">
            <v>5</v>
          </cell>
        </row>
        <row r="48">
          <cell r="A48" t="str">
            <v>Kopierraum</v>
          </cell>
          <cell r="B48" t="str">
            <v>E</v>
          </cell>
          <cell r="C48">
            <v>5</v>
          </cell>
        </row>
        <row r="49">
          <cell r="A49" t="str">
            <v>Küche</v>
          </cell>
          <cell r="B49" t="str">
            <v>K1</v>
          </cell>
          <cell r="C49">
            <v>5</v>
          </cell>
        </row>
        <row r="50">
          <cell r="A50" t="str">
            <v>Kunstraum</v>
          </cell>
          <cell r="B50" t="str">
            <v>A2</v>
          </cell>
          <cell r="C50">
            <v>5</v>
          </cell>
        </row>
        <row r="51">
          <cell r="A51" t="str">
            <v>Lager</v>
          </cell>
          <cell r="B51" t="str">
            <v>L</v>
          </cell>
          <cell r="C51" t="str">
            <v>M1</v>
          </cell>
        </row>
        <row r="52">
          <cell r="A52" t="str">
            <v>Lagerraum</v>
          </cell>
          <cell r="B52" t="str">
            <v>L</v>
          </cell>
          <cell r="C52" t="str">
            <v>M1</v>
          </cell>
        </row>
        <row r="53">
          <cell r="A53" t="str">
            <v>Lehrerbibliothek</v>
          </cell>
          <cell r="B53" t="str">
            <v>D</v>
          </cell>
          <cell r="C53">
            <v>2.5</v>
          </cell>
        </row>
        <row r="54">
          <cell r="A54" t="str">
            <v>Lehrerzimmer</v>
          </cell>
          <cell r="B54" t="str">
            <v>C</v>
          </cell>
          <cell r="C54">
            <v>5</v>
          </cell>
        </row>
        <row r="55">
          <cell r="A55" t="str">
            <v>Lehrküche</v>
          </cell>
          <cell r="B55" t="str">
            <v>K2</v>
          </cell>
          <cell r="C55">
            <v>5</v>
          </cell>
        </row>
        <row r="56">
          <cell r="A56" t="str">
            <v>Lehrmittel</v>
          </cell>
          <cell r="B56" t="str">
            <v>D</v>
          </cell>
          <cell r="C56">
            <v>2</v>
          </cell>
        </row>
        <row r="57">
          <cell r="A57" t="str">
            <v>Lehrmittelraum</v>
          </cell>
          <cell r="B57" t="str">
            <v>D</v>
          </cell>
          <cell r="C57">
            <v>2</v>
          </cell>
        </row>
        <row r="58">
          <cell r="A58" t="str">
            <v>Lüfterraum</v>
          </cell>
          <cell r="B58" t="str">
            <v>O</v>
          </cell>
          <cell r="C58" t="str">
            <v>J1</v>
          </cell>
        </row>
        <row r="59">
          <cell r="A59" t="str">
            <v>Magazin</v>
          </cell>
          <cell r="B59" t="str">
            <v>L</v>
          </cell>
          <cell r="C59" t="str">
            <v>M1</v>
          </cell>
        </row>
        <row r="60">
          <cell r="A60" t="str">
            <v>Maschinenraum</v>
          </cell>
          <cell r="B60" t="str">
            <v>O</v>
          </cell>
          <cell r="C60" t="str">
            <v>J1</v>
          </cell>
        </row>
        <row r="61">
          <cell r="A61" t="str">
            <v>Medienraum</v>
          </cell>
          <cell r="B61" t="str">
            <v>A2</v>
          </cell>
          <cell r="C61">
            <v>5</v>
          </cell>
        </row>
        <row r="62">
          <cell r="A62" t="str">
            <v>Musikraum</v>
          </cell>
          <cell r="B62" t="str">
            <v>A2</v>
          </cell>
          <cell r="C62">
            <v>5</v>
          </cell>
        </row>
        <row r="63">
          <cell r="A63" t="str">
            <v>Pausenhalle</v>
          </cell>
          <cell r="B63" t="str">
            <v>G</v>
          </cell>
          <cell r="C63">
            <v>5</v>
          </cell>
        </row>
        <row r="64">
          <cell r="A64" t="str">
            <v>Pausenraum</v>
          </cell>
          <cell r="B64" t="str">
            <v>G</v>
          </cell>
          <cell r="C64">
            <v>5</v>
          </cell>
        </row>
        <row r="65">
          <cell r="A65" t="str">
            <v>Physikraum</v>
          </cell>
          <cell r="B65" t="str">
            <v>A2</v>
          </cell>
          <cell r="C65">
            <v>5</v>
          </cell>
        </row>
        <row r="66">
          <cell r="A66" t="str">
            <v>Podest</v>
          </cell>
          <cell r="B66" t="str">
            <v>F</v>
          </cell>
          <cell r="C66">
            <v>5</v>
          </cell>
        </row>
        <row r="67">
          <cell r="A67" t="str">
            <v>Putzraum</v>
          </cell>
          <cell r="B67" t="str">
            <v>O</v>
          </cell>
          <cell r="C67" t="str">
            <v>M1</v>
          </cell>
        </row>
        <row r="68">
          <cell r="A68" t="str">
            <v>Rektor</v>
          </cell>
          <cell r="B68" t="str">
            <v>C</v>
          </cell>
          <cell r="C68">
            <v>5</v>
          </cell>
        </row>
        <row r="69">
          <cell r="A69" t="str">
            <v>Sanitätsraum</v>
          </cell>
          <cell r="B69" t="str">
            <v>J</v>
          </cell>
          <cell r="C69">
            <v>5</v>
          </cell>
        </row>
        <row r="70">
          <cell r="A70" t="str">
            <v>Schularzt</v>
          </cell>
          <cell r="B70" t="str">
            <v>J</v>
          </cell>
          <cell r="C70">
            <v>5</v>
          </cell>
        </row>
        <row r="71">
          <cell r="A71" t="str">
            <v>Schülerbibliothek</v>
          </cell>
          <cell r="B71" t="str">
            <v>G</v>
          </cell>
          <cell r="C71">
            <v>2.5</v>
          </cell>
        </row>
        <row r="72">
          <cell r="A72" t="str">
            <v>Schulleiter</v>
          </cell>
          <cell r="B72" t="str">
            <v>C</v>
          </cell>
          <cell r="C72">
            <v>5</v>
          </cell>
        </row>
        <row r="73">
          <cell r="A73" t="str">
            <v>Schulmappen</v>
          </cell>
          <cell r="B73" t="str">
            <v>F</v>
          </cell>
          <cell r="C73">
            <v>5</v>
          </cell>
        </row>
        <row r="74">
          <cell r="A74" t="str">
            <v>Schwimmhalle</v>
          </cell>
          <cell r="B74" t="str">
            <v>M2</v>
          </cell>
          <cell r="C74">
            <v>5</v>
          </cell>
        </row>
        <row r="75">
          <cell r="A75" t="str">
            <v>Sekretariat</v>
          </cell>
          <cell r="B75" t="str">
            <v>C</v>
          </cell>
          <cell r="C75">
            <v>5</v>
          </cell>
        </row>
        <row r="76">
          <cell r="A76" t="str">
            <v>Speiseraum</v>
          </cell>
          <cell r="B76" t="str">
            <v>J</v>
          </cell>
          <cell r="C76">
            <v>5</v>
          </cell>
        </row>
        <row r="77">
          <cell r="A77" t="str">
            <v>Sporthalle</v>
          </cell>
          <cell r="B77" t="str">
            <v>M1</v>
          </cell>
          <cell r="C77">
            <v>5</v>
          </cell>
        </row>
        <row r="78">
          <cell r="A78" t="str">
            <v>Sportlehrer</v>
          </cell>
          <cell r="B78" t="str">
            <v>C</v>
          </cell>
          <cell r="C78">
            <v>2.5</v>
          </cell>
        </row>
        <row r="79">
          <cell r="A79" t="str">
            <v>Sprachlabor</v>
          </cell>
          <cell r="B79" t="str">
            <v>A2</v>
          </cell>
          <cell r="C79">
            <v>5</v>
          </cell>
        </row>
        <row r="80">
          <cell r="A80" t="str">
            <v>Stellvertreter</v>
          </cell>
          <cell r="B80" t="str">
            <v>C</v>
          </cell>
          <cell r="C80">
            <v>5</v>
          </cell>
        </row>
        <row r="81">
          <cell r="A81" t="str">
            <v>Teeküche</v>
          </cell>
          <cell r="B81" t="str">
            <v>J</v>
          </cell>
          <cell r="C81">
            <v>5</v>
          </cell>
        </row>
        <row r="82">
          <cell r="A82" t="str">
            <v>Treppe</v>
          </cell>
          <cell r="B82" t="str">
            <v>F</v>
          </cell>
          <cell r="C82">
            <v>5</v>
          </cell>
        </row>
        <row r="83">
          <cell r="A83" t="str">
            <v>Tribüne</v>
          </cell>
          <cell r="B83" t="str">
            <v>N</v>
          </cell>
          <cell r="C83" t="str">
            <v>M1</v>
          </cell>
        </row>
        <row r="84">
          <cell r="A84" t="str">
            <v>Turnhalle</v>
          </cell>
          <cell r="B84" t="str">
            <v>M1</v>
          </cell>
          <cell r="C84">
            <v>5</v>
          </cell>
        </row>
        <row r="85">
          <cell r="A85" t="str">
            <v>Umkleideraum</v>
          </cell>
          <cell r="B85" t="str">
            <v>H</v>
          </cell>
          <cell r="C85">
            <v>5</v>
          </cell>
        </row>
        <row r="86">
          <cell r="A86" t="str">
            <v>Vorbereitungsraum</v>
          </cell>
          <cell r="B86" t="str">
            <v>C</v>
          </cell>
          <cell r="C86">
            <v>2</v>
          </cell>
        </row>
        <row r="87">
          <cell r="A87" t="str">
            <v>Vorraum</v>
          </cell>
          <cell r="B87" t="str">
            <v>F</v>
          </cell>
          <cell r="C87">
            <v>5</v>
          </cell>
        </row>
        <row r="88">
          <cell r="A88" t="str">
            <v>Waschraum</v>
          </cell>
          <cell r="B88" t="str">
            <v>H</v>
          </cell>
          <cell r="C88">
            <v>5</v>
          </cell>
        </row>
        <row r="89">
          <cell r="A89" t="str">
            <v>WC</v>
          </cell>
          <cell r="B89" t="str">
            <v>H</v>
          </cell>
          <cell r="C89">
            <v>5</v>
          </cell>
        </row>
        <row r="90">
          <cell r="A90" t="str">
            <v>WC-Beh</v>
          </cell>
          <cell r="B90" t="str">
            <v>H</v>
          </cell>
          <cell r="C90">
            <v>5</v>
          </cell>
        </row>
        <row r="91">
          <cell r="A91" t="str">
            <v>WC-D</v>
          </cell>
          <cell r="B91" t="str">
            <v>H</v>
          </cell>
          <cell r="C91">
            <v>5</v>
          </cell>
        </row>
        <row r="92">
          <cell r="A92" t="str">
            <v>WC-Gäste</v>
          </cell>
          <cell r="B92" t="str">
            <v>H</v>
          </cell>
          <cell r="C92">
            <v>5</v>
          </cell>
        </row>
        <row r="93">
          <cell r="A93" t="str">
            <v>WC-H</v>
          </cell>
          <cell r="B93" t="str">
            <v>H</v>
          </cell>
          <cell r="C93">
            <v>5</v>
          </cell>
        </row>
        <row r="94">
          <cell r="A94" t="str">
            <v>WC-Ju</v>
          </cell>
          <cell r="B94" t="str">
            <v>H</v>
          </cell>
          <cell r="C94">
            <v>5</v>
          </cell>
        </row>
        <row r="95">
          <cell r="A95" t="str">
            <v>WC-Lehrer</v>
          </cell>
          <cell r="B95" t="str">
            <v>H</v>
          </cell>
          <cell r="C95">
            <v>5</v>
          </cell>
        </row>
        <row r="96">
          <cell r="A96" t="str">
            <v>WC-Mä</v>
          </cell>
          <cell r="B96" t="str">
            <v>H</v>
          </cell>
          <cell r="C96">
            <v>5</v>
          </cell>
        </row>
        <row r="97">
          <cell r="A97" t="str">
            <v>Werken</v>
          </cell>
          <cell r="B97" t="str">
            <v>A2</v>
          </cell>
          <cell r="C97">
            <v>5</v>
          </cell>
        </row>
        <row r="98">
          <cell r="A98" t="str">
            <v>Werkraum</v>
          </cell>
          <cell r="B98" t="str">
            <v>A2</v>
          </cell>
          <cell r="C98">
            <v>5</v>
          </cell>
        </row>
        <row r="99">
          <cell r="A99" t="str">
            <v>Werkstatt</v>
          </cell>
          <cell r="B99" t="str">
            <v>O</v>
          </cell>
          <cell r="C99" t="str">
            <v>J1</v>
          </cell>
        </row>
        <row r="100">
          <cell r="A100" t="str">
            <v>Windfang</v>
          </cell>
          <cell r="B100" t="str">
            <v>P</v>
          </cell>
          <cell r="C100" t="str">
            <v>M1</v>
          </cell>
        </row>
      </sheetData>
      <sheetData sheetId="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ost@monamare.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777BF-304C-4433-9264-8D1121BC78BA}">
  <sheetPr>
    <tabColor theme="9" tint="0.79998168889431442"/>
  </sheetPr>
  <dimension ref="A1:U11"/>
  <sheetViews>
    <sheetView tabSelected="1" zoomScaleNormal="100" workbookViewId="0">
      <selection activeCell="D4" sqref="D4:J4"/>
    </sheetView>
  </sheetViews>
  <sheetFormatPr baseColWidth="10" defaultRowHeight="15"/>
  <sheetData>
    <row r="1" spans="1:21">
      <c r="A1" t="s">
        <v>141</v>
      </c>
      <c r="B1" s="43">
        <f ca="1">TODAY()</f>
        <v>46292</v>
      </c>
    </row>
    <row r="2" spans="1:21" ht="18.75">
      <c r="A2" s="308" t="s">
        <v>133</v>
      </c>
      <c r="B2" s="308"/>
      <c r="C2" s="308"/>
      <c r="L2" s="316" t="s">
        <v>284</v>
      </c>
      <c r="M2" s="316"/>
      <c r="N2" s="316"/>
      <c r="O2" s="316"/>
      <c r="P2" s="316"/>
    </row>
    <row r="4" spans="1:21">
      <c r="A4" s="309" t="s">
        <v>143</v>
      </c>
      <c r="B4" s="309"/>
      <c r="C4" s="309"/>
      <c r="D4" s="310"/>
      <c r="E4" s="311"/>
      <c r="F4" s="311"/>
      <c r="G4" s="311"/>
      <c r="H4" s="311"/>
      <c r="I4" s="311"/>
      <c r="J4" s="312"/>
      <c r="L4" s="309" t="s">
        <v>142</v>
      </c>
      <c r="M4" s="309"/>
      <c r="N4" s="309"/>
      <c r="O4" s="317" t="s">
        <v>421</v>
      </c>
      <c r="P4" s="318"/>
      <c r="Q4" s="318"/>
      <c r="R4" s="318"/>
      <c r="S4" s="318"/>
      <c r="T4" s="318"/>
      <c r="U4" s="319"/>
    </row>
    <row r="5" spans="1:21">
      <c r="A5" s="309" t="s">
        <v>139</v>
      </c>
      <c r="B5" s="309"/>
      <c r="C5" s="309"/>
      <c r="D5" s="310"/>
      <c r="E5" s="311"/>
      <c r="F5" s="311"/>
      <c r="G5" s="311"/>
      <c r="H5" s="311"/>
      <c r="I5" s="311"/>
      <c r="J5" s="312"/>
      <c r="L5" s="309" t="s">
        <v>139</v>
      </c>
      <c r="M5" s="309"/>
      <c r="N5" s="309"/>
      <c r="O5" s="313" t="s">
        <v>422</v>
      </c>
      <c r="P5" s="314"/>
      <c r="Q5" s="314"/>
      <c r="R5" s="314"/>
      <c r="S5" s="314"/>
      <c r="T5" s="314"/>
      <c r="U5" s="315"/>
    </row>
    <row r="6" spans="1:21">
      <c r="A6" s="309" t="s">
        <v>140</v>
      </c>
      <c r="B6" s="309"/>
      <c r="C6" s="309"/>
      <c r="D6" s="310"/>
      <c r="E6" s="311"/>
      <c r="F6" s="311"/>
      <c r="G6" s="311"/>
      <c r="H6" s="311"/>
      <c r="I6" s="311"/>
      <c r="J6" s="312"/>
      <c r="L6" s="309" t="s">
        <v>140</v>
      </c>
      <c r="M6" s="309"/>
      <c r="N6" s="309"/>
      <c r="O6" s="313" t="s">
        <v>423</v>
      </c>
      <c r="P6" s="314"/>
      <c r="Q6" s="314"/>
      <c r="R6" s="314"/>
      <c r="S6" s="314"/>
      <c r="T6" s="314"/>
      <c r="U6" s="315"/>
    </row>
    <row r="7" spans="1:21">
      <c r="A7" s="309" t="s">
        <v>134</v>
      </c>
      <c r="B7" s="309"/>
      <c r="C7" s="309"/>
      <c r="D7" s="310"/>
      <c r="E7" s="311"/>
      <c r="F7" s="311"/>
      <c r="G7" s="311"/>
      <c r="H7" s="311"/>
      <c r="I7" s="311"/>
      <c r="J7" s="312"/>
      <c r="L7" s="309" t="s">
        <v>134</v>
      </c>
      <c r="M7" s="309"/>
      <c r="N7" s="309"/>
      <c r="O7" s="313" t="s">
        <v>815</v>
      </c>
      <c r="P7" s="314"/>
      <c r="Q7" s="314"/>
      <c r="R7" s="314"/>
      <c r="S7" s="314"/>
      <c r="T7" s="314"/>
      <c r="U7" s="315"/>
    </row>
    <row r="8" spans="1:21">
      <c r="A8" s="309" t="s">
        <v>138</v>
      </c>
      <c r="B8" s="309"/>
      <c r="C8" s="309"/>
      <c r="D8" s="310"/>
      <c r="E8" s="311"/>
      <c r="F8" s="311"/>
      <c r="G8" s="311"/>
      <c r="H8" s="311"/>
      <c r="I8" s="311"/>
      <c r="J8" s="312"/>
      <c r="L8" s="309" t="s">
        <v>138</v>
      </c>
      <c r="M8" s="309"/>
      <c r="N8" s="309"/>
      <c r="O8" s="313" t="s">
        <v>144</v>
      </c>
      <c r="P8" s="314"/>
      <c r="Q8" s="314"/>
      <c r="R8" s="314"/>
      <c r="S8" s="314"/>
      <c r="T8" s="314"/>
      <c r="U8" s="315"/>
    </row>
    <row r="9" spans="1:21">
      <c r="A9" s="309" t="s">
        <v>135</v>
      </c>
      <c r="B9" s="309"/>
      <c r="C9" s="309"/>
      <c r="D9" s="310"/>
      <c r="E9" s="311"/>
      <c r="F9" s="311"/>
      <c r="G9" s="311"/>
      <c r="H9" s="311"/>
      <c r="I9" s="311"/>
      <c r="J9" s="312"/>
      <c r="L9" s="309" t="s">
        <v>135</v>
      </c>
      <c r="M9" s="309"/>
      <c r="N9" s="309"/>
      <c r="O9" s="324">
        <v>2173938933</v>
      </c>
      <c r="P9" s="325"/>
      <c r="Q9" s="325"/>
      <c r="R9" s="325"/>
      <c r="S9" s="325"/>
      <c r="T9" s="325"/>
      <c r="U9" s="326"/>
    </row>
    <row r="10" spans="1:21">
      <c r="A10" s="309" t="s">
        <v>136</v>
      </c>
      <c r="B10" s="309"/>
      <c r="C10" s="309"/>
      <c r="D10" s="310"/>
      <c r="E10" s="311"/>
      <c r="F10" s="311"/>
      <c r="G10" s="311"/>
      <c r="H10" s="311"/>
      <c r="I10" s="311"/>
      <c r="J10" s="312"/>
      <c r="L10" s="320" t="s">
        <v>136</v>
      </c>
      <c r="M10" s="320"/>
      <c r="N10" s="320"/>
      <c r="O10" s="321" t="s">
        <v>814</v>
      </c>
      <c r="P10" s="322"/>
      <c r="Q10" s="322"/>
      <c r="R10" s="322"/>
      <c r="S10" s="322"/>
      <c r="T10" s="322"/>
      <c r="U10" s="323"/>
    </row>
    <row r="11" spans="1:21">
      <c r="A11" s="309" t="s">
        <v>137</v>
      </c>
      <c r="B11" s="309"/>
      <c r="C11" s="309"/>
      <c r="D11" s="310"/>
      <c r="E11" s="311"/>
      <c r="F11" s="311"/>
      <c r="G11" s="311"/>
      <c r="H11" s="311"/>
      <c r="I11" s="311"/>
      <c r="J11" s="312"/>
      <c r="L11" s="44"/>
      <c r="M11" s="44"/>
      <c r="N11" s="44"/>
      <c r="O11" s="44"/>
      <c r="P11" s="44"/>
      <c r="Q11" s="44"/>
      <c r="R11" s="44"/>
      <c r="S11" s="44"/>
      <c r="T11" s="44"/>
      <c r="U11" s="44"/>
    </row>
  </sheetData>
  <sheetProtection algorithmName="SHA-512" hashValue="kVhbVbcqXNVOfFYUg5kBUFP9wogopfBefZ0NA41+NkvSPtPLn9nT6nNydDUw6p/YpMpsshHplXywDlqHiHnpMg==" saltValue="TgWWORlWQArMuNT5nt1I6w==" spinCount="100000" sheet="1" objects="1" scenarios="1"/>
  <mergeCells count="32">
    <mergeCell ref="L10:N10"/>
    <mergeCell ref="O10:U10"/>
    <mergeCell ref="L7:N7"/>
    <mergeCell ref="O7:U7"/>
    <mergeCell ref="L8:N8"/>
    <mergeCell ref="O8:U8"/>
    <mergeCell ref="L9:N9"/>
    <mergeCell ref="O9:U9"/>
    <mergeCell ref="L2:P2"/>
    <mergeCell ref="L4:N4"/>
    <mergeCell ref="O4:U4"/>
    <mergeCell ref="L5:N5"/>
    <mergeCell ref="O5:U5"/>
    <mergeCell ref="L6:N6"/>
    <mergeCell ref="O6:U6"/>
    <mergeCell ref="A8:C8"/>
    <mergeCell ref="D4:J4"/>
    <mergeCell ref="D5:J5"/>
    <mergeCell ref="D6:J6"/>
    <mergeCell ref="D7:J7"/>
    <mergeCell ref="D8:J8"/>
    <mergeCell ref="D9:J9"/>
    <mergeCell ref="D10:J10"/>
    <mergeCell ref="D11:J11"/>
    <mergeCell ref="A9:C9"/>
    <mergeCell ref="A10:C10"/>
    <mergeCell ref="A11:C11"/>
    <mergeCell ref="A2:C2"/>
    <mergeCell ref="A4:C4"/>
    <mergeCell ref="A5:C5"/>
    <mergeCell ref="A6:C6"/>
    <mergeCell ref="A7:C7"/>
  </mergeCells>
  <hyperlinks>
    <hyperlink ref="O10" r:id="rId1" xr:uid="{EA9CDF33-7644-4CC4-A63D-DF9822F48FBF}"/>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D015-292B-4D86-9DB2-94080938C8C3}">
  <sheetPr>
    <tabColor theme="6" tint="0.39997558519241921"/>
  </sheetPr>
  <dimension ref="A1:H11"/>
  <sheetViews>
    <sheetView workbookViewId="0">
      <selection sqref="A1:G1"/>
    </sheetView>
  </sheetViews>
  <sheetFormatPr baseColWidth="10" defaultRowHeight="15"/>
  <cols>
    <col min="1" max="1" width="12.140625" customWidth="1"/>
    <col min="3" max="3" width="29.140625" customWidth="1"/>
    <col min="4" max="4" width="18.42578125" customWidth="1"/>
    <col min="5" max="5" width="18.7109375" customWidth="1"/>
    <col min="6" max="8" width="18.85546875" customWidth="1"/>
  </cols>
  <sheetData>
    <row r="1" spans="1:8" ht="18.75">
      <c r="A1" s="332" t="s">
        <v>425</v>
      </c>
      <c r="B1" s="332"/>
      <c r="C1" s="332"/>
      <c r="D1" s="332"/>
      <c r="E1" s="332"/>
      <c r="F1" s="332"/>
      <c r="G1" s="332"/>
    </row>
    <row r="3" spans="1:8">
      <c r="D3" s="211"/>
      <c r="E3" s="212"/>
    </row>
    <row r="4" spans="1:8" ht="30">
      <c r="A4" s="144" t="s">
        <v>302</v>
      </c>
      <c r="B4" s="144" t="s">
        <v>145</v>
      </c>
      <c r="C4" s="144" t="s">
        <v>287</v>
      </c>
      <c r="D4" s="144" t="s">
        <v>298</v>
      </c>
      <c r="E4" s="144" t="s">
        <v>297</v>
      </c>
    </row>
    <row r="5" spans="1:8">
      <c r="A5" s="216" t="str">
        <f>'Los 1.1 UR'!C1</f>
        <v>UR</v>
      </c>
      <c r="B5" s="219" t="str">
        <f>Objektinformationen!A5</f>
        <v>1.1</v>
      </c>
      <c r="C5" s="219" t="str">
        <f>Objektinformationen!B5</f>
        <v>Mona Mare</v>
      </c>
      <c r="D5" s="211">
        <f>'Los 1.1 UR'!C7</f>
        <v>0</v>
      </c>
      <c r="E5" s="212">
        <f>'Los 1.1 UR'!C5</f>
        <v>0</v>
      </c>
    </row>
    <row r="6" spans="1:8">
      <c r="A6" s="329" t="s">
        <v>669</v>
      </c>
      <c r="B6" s="330"/>
      <c r="C6" s="331"/>
      <c r="D6" s="253">
        <f>_xlfn.AGGREGATE(9, 6, D5:D5)</f>
        <v>0</v>
      </c>
      <c r="E6" s="254">
        <f>_xlfn.AGGREGATE(9, 6, E5:E5)</f>
        <v>0</v>
      </c>
    </row>
    <row r="8" spans="1:8">
      <c r="A8" s="144" t="s">
        <v>302</v>
      </c>
      <c r="B8" s="144" t="s">
        <v>145</v>
      </c>
      <c r="C8" s="144" t="s">
        <v>302</v>
      </c>
      <c r="D8" s="144" t="s">
        <v>395</v>
      </c>
      <c r="E8" s="144" t="s">
        <v>396</v>
      </c>
      <c r="F8" s="144" t="s">
        <v>397</v>
      </c>
      <c r="G8" s="144" t="s">
        <v>398</v>
      </c>
      <c r="H8" s="144" t="s">
        <v>399</v>
      </c>
    </row>
    <row r="9" spans="1:8">
      <c r="A9" s="216" t="s">
        <v>365</v>
      </c>
      <c r="B9" s="219" t="str">
        <f>Objektinformationen!A6</f>
        <v>1.2</v>
      </c>
      <c r="C9" s="219" t="s">
        <v>364</v>
      </c>
      <c r="D9" s="211">
        <f>'Los 1.2 VR'!M7</f>
        <v>0</v>
      </c>
      <c r="E9" s="211">
        <f>'Los 1.2 VR'!P7</f>
        <v>0</v>
      </c>
      <c r="F9" s="252">
        <f>'Los 1.2 VR'!S7</f>
        <v>0</v>
      </c>
      <c r="G9" s="252">
        <f>'Los 1.2 VR'!V7</f>
        <v>0</v>
      </c>
      <c r="H9" s="252">
        <f>'Los 1.2 VR'!Y7</f>
        <v>0</v>
      </c>
    </row>
    <row r="10" spans="1:8">
      <c r="A10" s="327" t="s">
        <v>670</v>
      </c>
      <c r="B10" s="327"/>
      <c r="C10" s="327"/>
      <c r="D10" s="328">
        <f>SUM(D9:H9)</f>
        <v>0</v>
      </c>
      <c r="E10" s="328"/>
      <c r="F10" s="328"/>
      <c r="G10" s="328"/>
      <c r="H10" s="328"/>
    </row>
    <row r="11" spans="1:8">
      <c r="A11" s="327" t="s">
        <v>400</v>
      </c>
      <c r="B11" s="327"/>
      <c r="C11" s="327"/>
      <c r="D11" s="253">
        <f>D6+D10</f>
        <v>0</v>
      </c>
      <c r="E11" s="285"/>
    </row>
  </sheetData>
  <sheetProtection algorithmName="SHA-512" hashValue="gsLh+/ebDZ8B2AjViJLwzNpPKFWIpTvUhCeO6w/1tc4tMy0VgOWufNBAaPnBy5zpRapjXkN98YlVIFfR0RIr5Q==" saltValue="G5oOki0+ffgWJ4T8TY+Olg==" spinCount="100000" sheet="1" objects="1" scenarios="1"/>
  <mergeCells count="5">
    <mergeCell ref="A10:C10"/>
    <mergeCell ref="D10:H10"/>
    <mergeCell ref="A11:C11"/>
    <mergeCell ref="A6:C6"/>
    <mergeCell ref="A1:G1"/>
  </mergeCells>
  <phoneticPr fontId="19"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0F00-9B0A-4207-A461-81A6A40AD22F}">
  <sheetPr>
    <tabColor theme="6" tint="0.59999389629810485"/>
  </sheetPr>
  <dimension ref="A1:K130"/>
  <sheetViews>
    <sheetView zoomScaleNormal="100" workbookViewId="0"/>
  </sheetViews>
  <sheetFormatPr baseColWidth="10" defaultRowHeight="15"/>
  <cols>
    <col min="1" max="1" width="85.28515625" customWidth="1"/>
    <col min="2" max="2" width="68.140625" customWidth="1"/>
    <col min="3" max="3" width="50.7109375" customWidth="1"/>
    <col min="4" max="11" width="5.7109375" customWidth="1"/>
  </cols>
  <sheetData>
    <row r="1" spans="1:11" ht="84" customHeight="1">
      <c r="A1" s="45" t="s">
        <v>424</v>
      </c>
      <c r="B1" s="45"/>
      <c r="C1" s="45"/>
      <c r="D1" s="233" t="s">
        <v>369</v>
      </c>
      <c r="E1" s="233" t="s">
        <v>370</v>
      </c>
      <c r="F1" s="234" t="s">
        <v>3</v>
      </c>
      <c r="G1" s="234" t="s">
        <v>371</v>
      </c>
      <c r="H1" s="234" t="s">
        <v>0</v>
      </c>
      <c r="I1" s="235" t="s">
        <v>353</v>
      </c>
      <c r="J1" s="234" t="s">
        <v>372</v>
      </c>
      <c r="K1" s="234" t="s">
        <v>373</v>
      </c>
    </row>
    <row r="2" spans="1:11">
      <c r="A2" s="139" t="s">
        <v>15</v>
      </c>
      <c r="B2" s="139" t="s">
        <v>16</v>
      </c>
      <c r="C2" s="139" t="s">
        <v>405</v>
      </c>
      <c r="D2" s="236" t="s">
        <v>17</v>
      </c>
      <c r="E2" s="236" t="s">
        <v>18</v>
      </c>
      <c r="F2" s="236" t="s">
        <v>147</v>
      </c>
      <c r="G2" s="236" t="s">
        <v>148</v>
      </c>
      <c r="H2" s="236" t="s">
        <v>20</v>
      </c>
      <c r="I2" s="236" t="s">
        <v>149</v>
      </c>
      <c r="J2" s="236" t="s">
        <v>21</v>
      </c>
      <c r="K2" s="236" t="s">
        <v>354</v>
      </c>
    </row>
    <row r="3" spans="1:11">
      <c r="A3" s="239" t="s">
        <v>374</v>
      </c>
      <c r="B3" s="333"/>
      <c r="C3" s="334"/>
      <c r="D3" s="334"/>
      <c r="E3" s="334"/>
      <c r="F3" s="334"/>
      <c r="G3" s="334"/>
      <c r="H3" s="334"/>
      <c r="I3" s="334"/>
      <c r="J3" s="334"/>
      <c r="K3" s="334"/>
    </row>
    <row r="4" spans="1:11">
      <c r="A4" s="335" t="s">
        <v>30</v>
      </c>
      <c r="B4" s="2" t="s">
        <v>31</v>
      </c>
      <c r="C4" s="361">
        <v>25</v>
      </c>
      <c r="D4" s="352" t="s">
        <v>21</v>
      </c>
      <c r="E4" s="353"/>
      <c r="F4" s="353"/>
      <c r="G4" s="353"/>
      <c r="H4" s="353"/>
      <c r="I4" s="353"/>
      <c r="J4" s="353"/>
      <c r="K4" s="354"/>
    </row>
    <row r="5" spans="1:11">
      <c r="A5" s="336"/>
      <c r="B5" s="2" t="s">
        <v>33</v>
      </c>
      <c r="C5" s="362"/>
      <c r="D5" s="3"/>
      <c r="E5" s="3" t="s">
        <v>21</v>
      </c>
      <c r="F5" s="3" t="s">
        <v>21</v>
      </c>
      <c r="G5" s="3" t="s">
        <v>21</v>
      </c>
      <c r="H5" s="3" t="s">
        <v>21</v>
      </c>
      <c r="I5" s="3"/>
      <c r="J5" s="3"/>
      <c r="K5" s="3"/>
    </row>
    <row r="6" spans="1:11">
      <c r="A6" s="336"/>
      <c r="B6" s="2" t="s">
        <v>34</v>
      </c>
      <c r="C6" s="362"/>
      <c r="D6" s="3" t="s">
        <v>21</v>
      </c>
      <c r="E6" s="3" t="s">
        <v>21</v>
      </c>
      <c r="F6" s="3"/>
      <c r="G6" s="3" t="s">
        <v>21</v>
      </c>
      <c r="H6" s="3" t="s">
        <v>21</v>
      </c>
      <c r="I6" s="3" t="s">
        <v>21</v>
      </c>
      <c r="J6" s="3" t="s">
        <v>21</v>
      </c>
      <c r="K6" s="3" t="s">
        <v>21</v>
      </c>
    </row>
    <row r="7" spans="1:11">
      <c r="A7" s="337"/>
      <c r="B7" s="2" t="s">
        <v>35</v>
      </c>
      <c r="C7" s="363"/>
      <c r="D7" s="3" t="s">
        <v>21</v>
      </c>
      <c r="E7" s="3" t="s">
        <v>21</v>
      </c>
      <c r="F7" s="3"/>
      <c r="G7" s="3" t="s">
        <v>21</v>
      </c>
      <c r="H7" s="3" t="s">
        <v>21</v>
      </c>
      <c r="I7" s="3" t="s">
        <v>21</v>
      </c>
      <c r="J7" s="3" t="s">
        <v>21</v>
      </c>
      <c r="K7" s="3" t="s">
        <v>21</v>
      </c>
    </row>
    <row r="8" spans="1:11">
      <c r="A8" s="4" t="s">
        <v>36</v>
      </c>
      <c r="B8" s="346"/>
      <c r="C8" s="347"/>
      <c r="D8" s="347"/>
      <c r="E8" s="347"/>
      <c r="F8" s="347"/>
      <c r="G8" s="347"/>
      <c r="H8" s="347"/>
      <c r="I8" s="347"/>
      <c r="J8" s="347"/>
      <c r="K8" s="347"/>
    </row>
    <row r="9" spans="1:11">
      <c r="A9" s="355" t="s">
        <v>37</v>
      </c>
      <c r="B9" s="5" t="s">
        <v>38</v>
      </c>
      <c r="C9" s="361">
        <v>10</v>
      </c>
      <c r="D9" s="3"/>
      <c r="E9" s="3" t="s">
        <v>21</v>
      </c>
      <c r="F9" s="3"/>
      <c r="G9" s="3" t="s">
        <v>21</v>
      </c>
      <c r="H9" s="3" t="s">
        <v>21</v>
      </c>
      <c r="I9" s="3" t="s">
        <v>21</v>
      </c>
      <c r="J9" s="3" t="s">
        <v>21</v>
      </c>
      <c r="K9" s="3" t="s">
        <v>21</v>
      </c>
    </row>
    <row r="10" spans="1:11">
      <c r="A10" s="356"/>
      <c r="B10" s="5" t="s">
        <v>39</v>
      </c>
      <c r="C10" s="362"/>
      <c r="D10" s="3"/>
      <c r="E10" s="3" t="s">
        <v>21</v>
      </c>
      <c r="F10" s="3"/>
      <c r="G10" s="3" t="s">
        <v>21</v>
      </c>
      <c r="H10" s="3" t="s">
        <v>21</v>
      </c>
      <c r="I10" s="3" t="s">
        <v>21</v>
      </c>
      <c r="J10" s="3" t="s">
        <v>21</v>
      </c>
      <c r="K10" s="3" t="s">
        <v>21</v>
      </c>
    </row>
    <row r="11" spans="1:11">
      <c r="A11" s="356"/>
      <c r="B11" s="5" t="s">
        <v>40</v>
      </c>
      <c r="C11" s="362"/>
      <c r="D11" s="3"/>
      <c r="E11" s="3" t="s">
        <v>32</v>
      </c>
      <c r="F11" s="3"/>
      <c r="G11" s="3"/>
      <c r="H11" s="3" t="s">
        <v>32</v>
      </c>
      <c r="I11" s="3" t="s">
        <v>32</v>
      </c>
      <c r="J11" s="3" t="s">
        <v>32</v>
      </c>
      <c r="K11" s="3"/>
    </row>
    <row r="12" spans="1:11">
      <c r="A12" s="357"/>
      <c r="B12" s="6" t="s">
        <v>391</v>
      </c>
      <c r="C12" s="362"/>
      <c r="D12" s="3"/>
      <c r="E12" s="3" t="s">
        <v>21</v>
      </c>
      <c r="F12" s="3"/>
      <c r="G12" s="3" t="s">
        <v>21</v>
      </c>
      <c r="H12" s="3" t="s">
        <v>21</v>
      </c>
      <c r="I12" s="3" t="s">
        <v>21</v>
      </c>
      <c r="J12" s="3" t="s">
        <v>21</v>
      </c>
      <c r="K12" s="3" t="s">
        <v>21</v>
      </c>
    </row>
    <row r="13" spans="1:11">
      <c r="A13" s="338" t="s">
        <v>41</v>
      </c>
      <c r="B13" s="2" t="s">
        <v>42</v>
      </c>
      <c r="C13" s="362"/>
      <c r="D13" s="3"/>
      <c r="E13" s="3" t="s">
        <v>21</v>
      </c>
      <c r="F13" s="3"/>
      <c r="G13" s="3" t="s">
        <v>21</v>
      </c>
      <c r="H13" s="3" t="s">
        <v>21</v>
      </c>
      <c r="I13" s="3" t="s">
        <v>21</v>
      </c>
      <c r="J13" s="3" t="s">
        <v>21</v>
      </c>
      <c r="K13" s="3" t="s">
        <v>21</v>
      </c>
    </row>
    <row r="14" spans="1:11">
      <c r="A14" s="338"/>
      <c r="B14" s="2" t="s">
        <v>43</v>
      </c>
      <c r="C14" s="362"/>
      <c r="D14" s="3"/>
      <c r="E14" s="3" t="s">
        <v>32</v>
      </c>
      <c r="F14" s="3"/>
      <c r="G14" s="3" t="s">
        <v>32</v>
      </c>
      <c r="H14" s="3" t="s">
        <v>32</v>
      </c>
      <c r="I14" s="3" t="s">
        <v>32</v>
      </c>
      <c r="J14" s="3" t="s">
        <v>21</v>
      </c>
      <c r="K14" s="3" t="s">
        <v>21</v>
      </c>
    </row>
    <row r="15" spans="1:11">
      <c r="A15" s="355" t="s">
        <v>44</v>
      </c>
      <c r="B15" s="5" t="s">
        <v>45</v>
      </c>
      <c r="C15" s="362"/>
      <c r="D15" s="3" t="s">
        <v>21</v>
      </c>
      <c r="E15" s="3" t="s">
        <v>21</v>
      </c>
      <c r="F15" s="3"/>
      <c r="G15" s="3" t="s">
        <v>21</v>
      </c>
      <c r="H15" s="3" t="s">
        <v>21</v>
      </c>
      <c r="I15" s="3"/>
      <c r="J15" s="3" t="s">
        <v>21</v>
      </c>
      <c r="K15" s="3" t="s">
        <v>21</v>
      </c>
    </row>
    <row r="16" spans="1:11">
      <c r="A16" s="356"/>
      <c r="B16" s="5" t="s">
        <v>46</v>
      </c>
      <c r="C16" s="362"/>
      <c r="D16" s="3" t="s">
        <v>32</v>
      </c>
      <c r="E16" s="3" t="s">
        <v>32</v>
      </c>
      <c r="F16" s="3"/>
      <c r="G16" s="3" t="s">
        <v>32</v>
      </c>
      <c r="H16" s="3" t="s">
        <v>32</v>
      </c>
      <c r="I16" s="3" t="s">
        <v>32</v>
      </c>
      <c r="J16" s="3" t="s">
        <v>32</v>
      </c>
      <c r="K16" s="3" t="s">
        <v>32</v>
      </c>
    </row>
    <row r="17" spans="1:11">
      <c r="A17" s="357"/>
      <c r="B17" s="5" t="s">
        <v>47</v>
      </c>
      <c r="C17" s="362"/>
      <c r="D17" s="3" t="s">
        <v>21</v>
      </c>
      <c r="E17" s="3" t="s">
        <v>21</v>
      </c>
      <c r="F17" s="3"/>
      <c r="G17" s="3" t="s">
        <v>21</v>
      </c>
      <c r="H17" s="3" t="s">
        <v>21</v>
      </c>
      <c r="I17" s="3" t="s">
        <v>21</v>
      </c>
      <c r="J17" s="3" t="s">
        <v>21</v>
      </c>
      <c r="K17" s="3" t="s">
        <v>21</v>
      </c>
    </row>
    <row r="18" spans="1:11" ht="15" customHeight="1">
      <c r="A18" s="8" t="s">
        <v>48</v>
      </c>
      <c r="B18" s="2" t="s">
        <v>49</v>
      </c>
      <c r="C18" s="362"/>
      <c r="D18" s="3" t="s">
        <v>32</v>
      </c>
      <c r="E18" s="3" t="s">
        <v>32</v>
      </c>
      <c r="F18" s="3"/>
      <c r="G18" s="3" t="s">
        <v>32</v>
      </c>
      <c r="H18" s="3" t="s">
        <v>32</v>
      </c>
      <c r="I18" s="3" t="s">
        <v>32</v>
      </c>
      <c r="J18" s="3" t="s">
        <v>32</v>
      </c>
      <c r="K18" s="3" t="s">
        <v>32</v>
      </c>
    </row>
    <row r="19" spans="1:11">
      <c r="A19" s="339" t="s">
        <v>50</v>
      </c>
      <c r="B19" s="9" t="s">
        <v>45</v>
      </c>
      <c r="C19" s="362"/>
      <c r="D19" s="3"/>
      <c r="E19" s="3"/>
      <c r="F19" s="3"/>
      <c r="G19" s="3"/>
      <c r="H19" s="3"/>
      <c r="I19" s="3"/>
      <c r="J19" s="3"/>
      <c r="K19" s="3"/>
    </row>
    <row r="20" spans="1:11">
      <c r="A20" s="339"/>
      <c r="B20" s="9" t="s">
        <v>51</v>
      </c>
      <c r="C20" s="362"/>
      <c r="D20" s="3"/>
      <c r="E20" s="3" t="s">
        <v>21</v>
      </c>
      <c r="F20" s="3"/>
      <c r="G20" s="3" t="s">
        <v>21</v>
      </c>
      <c r="H20" s="3" t="s">
        <v>21</v>
      </c>
      <c r="I20" s="3" t="s">
        <v>21</v>
      </c>
      <c r="J20" s="3" t="s">
        <v>21</v>
      </c>
      <c r="K20" s="3" t="s">
        <v>21</v>
      </c>
    </row>
    <row r="21" spans="1:11">
      <c r="A21" s="339"/>
      <c r="B21" s="246" t="s">
        <v>52</v>
      </c>
      <c r="C21" s="362"/>
      <c r="D21" s="3"/>
      <c r="E21" s="3" t="s">
        <v>32</v>
      </c>
      <c r="F21" s="3"/>
      <c r="G21" s="3" t="s">
        <v>32</v>
      </c>
      <c r="H21" s="3" t="s">
        <v>32</v>
      </c>
      <c r="I21" s="3" t="s">
        <v>21</v>
      </c>
      <c r="J21" s="3" t="s">
        <v>21</v>
      </c>
      <c r="K21" s="3" t="s">
        <v>21</v>
      </c>
    </row>
    <row r="22" spans="1:11">
      <c r="A22" s="338" t="s">
        <v>53</v>
      </c>
      <c r="B22" s="247" t="s">
        <v>45</v>
      </c>
      <c r="C22" s="362"/>
      <c r="D22" s="3" t="s">
        <v>21</v>
      </c>
      <c r="E22" s="3" t="s">
        <v>21</v>
      </c>
      <c r="F22" s="3"/>
      <c r="G22" s="3" t="s">
        <v>21</v>
      </c>
      <c r="H22" s="3" t="s">
        <v>21</v>
      </c>
      <c r="I22" s="3" t="s">
        <v>21</v>
      </c>
      <c r="J22" s="3" t="s">
        <v>21</v>
      </c>
      <c r="K22" s="3" t="s">
        <v>21</v>
      </c>
    </row>
    <row r="23" spans="1:11">
      <c r="A23" s="338"/>
      <c r="B23" s="2" t="s">
        <v>66</v>
      </c>
      <c r="C23" s="362"/>
      <c r="D23" s="3" t="s">
        <v>375</v>
      </c>
      <c r="E23" s="3" t="s">
        <v>375</v>
      </c>
      <c r="F23" s="3"/>
      <c r="G23" s="3" t="s">
        <v>375</v>
      </c>
      <c r="H23" s="3" t="s">
        <v>375</v>
      </c>
      <c r="I23" s="3" t="s">
        <v>375</v>
      </c>
      <c r="J23" s="3" t="s">
        <v>375</v>
      </c>
      <c r="K23" s="3" t="s">
        <v>375</v>
      </c>
    </row>
    <row r="24" spans="1:11">
      <c r="A24" s="339" t="s">
        <v>54</v>
      </c>
      <c r="B24" s="9" t="s">
        <v>55</v>
      </c>
      <c r="C24" s="362"/>
      <c r="D24" s="3" t="s">
        <v>21</v>
      </c>
      <c r="E24" s="3" t="s">
        <v>21</v>
      </c>
      <c r="F24" s="10"/>
      <c r="G24" s="10" t="s">
        <v>21</v>
      </c>
      <c r="H24" s="10" t="s">
        <v>21</v>
      </c>
      <c r="I24" s="10" t="s">
        <v>21</v>
      </c>
      <c r="J24" s="10" t="s">
        <v>21</v>
      </c>
      <c r="K24" s="10" t="s">
        <v>21</v>
      </c>
    </row>
    <row r="25" spans="1:11">
      <c r="A25" s="339"/>
      <c r="B25" s="9" t="s">
        <v>56</v>
      </c>
      <c r="C25" s="362"/>
      <c r="D25" s="3" t="s">
        <v>21</v>
      </c>
      <c r="E25" s="3" t="s">
        <v>21</v>
      </c>
      <c r="F25" s="10"/>
      <c r="G25" s="10" t="s">
        <v>21</v>
      </c>
      <c r="H25" s="10" t="s">
        <v>21</v>
      </c>
      <c r="I25" s="10" t="s">
        <v>21</v>
      </c>
      <c r="J25" s="10" t="s">
        <v>21</v>
      </c>
      <c r="K25" s="10" t="s">
        <v>21</v>
      </c>
    </row>
    <row r="26" spans="1:11">
      <c r="A26" s="339"/>
      <c r="B26" s="9" t="s">
        <v>57</v>
      </c>
      <c r="C26" s="362"/>
      <c r="D26" s="3" t="s">
        <v>21</v>
      </c>
      <c r="E26" s="3" t="s">
        <v>21</v>
      </c>
      <c r="F26" s="10"/>
      <c r="G26" s="10" t="s">
        <v>21</v>
      </c>
      <c r="H26" s="10" t="s">
        <v>21</v>
      </c>
      <c r="I26" s="10" t="s">
        <v>21</v>
      </c>
      <c r="J26" s="10" t="s">
        <v>21</v>
      </c>
      <c r="K26" s="10" t="s">
        <v>21</v>
      </c>
    </row>
    <row r="27" spans="1:11">
      <c r="A27" s="338" t="s">
        <v>58</v>
      </c>
      <c r="B27" s="2" t="s">
        <v>385</v>
      </c>
      <c r="C27" s="362"/>
      <c r="D27" s="3" t="s">
        <v>21</v>
      </c>
      <c r="E27" s="3" t="s">
        <v>21</v>
      </c>
      <c r="F27" s="10"/>
      <c r="G27" s="10" t="s">
        <v>21</v>
      </c>
      <c r="H27" s="10" t="s">
        <v>21</v>
      </c>
      <c r="I27" s="10" t="s">
        <v>21</v>
      </c>
      <c r="J27" s="10" t="s">
        <v>21</v>
      </c>
      <c r="K27" s="10" t="s">
        <v>21</v>
      </c>
    </row>
    <row r="28" spans="1:11">
      <c r="A28" s="338"/>
      <c r="B28" s="2" t="s">
        <v>386</v>
      </c>
      <c r="C28" s="362"/>
      <c r="D28" s="3"/>
      <c r="E28" s="3" t="s">
        <v>375</v>
      </c>
      <c r="F28" s="3"/>
      <c r="G28" s="3" t="s">
        <v>375</v>
      </c>
      <c r="H28" s="3"/>
      <c r="I28" s="3" t="s">
        <v>375</v>
      </c>
      <c r="J28" s="3" t="s">
        <v>375</v>
      </c>
      <c r="K28" s="3" t="s">
        <v>375</v>
      </c>
    </row>
    <row r="29" spans="1:11">
      <c r="A29" s="11" t="s">
        <v>59</v>
      </c>
      <c r="B29" s="9" t="s">
        <v>49</v>
      </c>
      <c r="C29" s="362"/>
      <c r="D29" s="3"/>
      <c r="E29" s="3" t="s">
        <v>32</v>
      </c>
      <c r="F29" s="3"/>
      <c r="G29" s="3" t="s">
        <v>32</v>
      </c>
      <c r="H29" s="3" t="s">
        <v>32</v>
      </c>
      <c r="I29" s="3" t="s">
        <v>32</v>
      </c>
      <c r="J29" s="3" t="s">
        <v>32</v>
      </c>
      <c r="K29" s="3"/>
    </row>
    <row r="30" spans="1:11">
      <c r="A30" s="12" t="s">
        <v>123</v>
      </c>
      <c r="B30" s="2" t="s">
        <v>381</v>
      </c>
      <c r="C30" s="362"/>
      <c r="D30" s="3"/>
      <c r="E30" s="3" t="s">
        <v>32</v>
      </c>
      <c r="F30" s="3"/>
      <c r="G30" s="3" t="s">
        <v>32</v>
      </c>
      <c r="H30" s="3" t="s">
        <v>32</v>
      </c>
      <c r="I30" s="3" t="s">
        <v>32</v>
      </c>
      <c r="J30" s="3"/>
      <c r="K30" s="3"/>
    </row>
    <row r="31" spans="1:11">
      <c r="A31" s="245" t="s">
        <v>60</v>
      </c>
      <c r="B31" s="5" t="s">
        <v>49</v>
      </c>
      <c r="C31" s="362"/>
      <c r="D31" s="3" t="s">
        <v>32</v>
      </c>
      <c r="E31" s="3" t="s">
        <v>32</v>
      </c>
      <c r="F31" s="3"/>
      <c r="G31" s="3" t="s">
        <v>32</v>
      </c>
      <c r="H31" s="3" t="s">
        <v>32</v>
      </c>
      <c r="I31" s="3" t="s">
        <v>32</v>
      </c>
      <c r="J31" s="3" t="s">
        <v>32</v>
      </c>
      <c r="K31" s="3"/>
    </row>
    <row r="32" spans="1:11">
      <c r="A32" s="12" t="s">
        <v>61</v>
      </c>
      <c r="B32" s="13" t="s">
        <v>49</v>
      </c>
      <c r="C32" s="362"/>
      <c r="D32" s="3" t="s">
        <v>32</v>
      </c>
      <c r="E32" s="3" t="s">
        <v>32</v>
      </c>
      <c r="F32" s="3"/>
      <c r="G32" s="3" t="s">
        <v>32</v>
      </c>
      <c r="H32" s="3" t="s">
        <v>32</v>
      </c>
      <c r="I32" s="3" t="s">
        <v>32</v>
      </c>
      <c r="J32" s="3" t="s">
        <v>32</v>
      </c>
      <c r="K32" s="3"/>
    </row>
    <row r="33" spans="1:11">
      <c r="A33" s="245" t="s">
        <v>62</v>
      </c>
      <c r="B33" s="248" t="s">
        <v>49</v>
      </c>
      <c r="C33" s="362"/>
      <c r="D33" s="3" t="s">
        <v>32</v>
      </c>
      <c r="E33" s="3" t="s">
        <v>32</v>
      </c>
      <c r="F33" s="3"/>
      <c r="G33" s="3" t="s">
        <v>32</v>
      </c>
      <c r="H33" s="3" t="s">
        <v>32</v>
      </c>
      <c r="I33" s="3" t="s">
        <v>32</v>
      </c>
      <c r="J33" s="3" t="s">
        <v>32</v>
      </c>
      <c r="K33" s="3"/>
    </row>
    <row r="34" spans="1:11">
      <c r="A34" s="12" t="s">
        <v>63</v>
      </c>
      <c r="B34" s="13" t="s">
        <v>49</v>
      </c>
      <c r="C34" s="362"/>
      <c r="D34" s="3" t="s">
        <v>375</v>
      </c>
      <c r="E34" s="3" t="s">
        <v>375</v>
      </c>
      <c r="F34" s="3"/>
      <c r="G34" s="3" t="s">
        <v>375</v>
      </c>
      <c r="H34" s="3" t="s">
        <v>375</v>
      </c>
      <c r="I34" s="3" t="s">
        <v>375</v>
      </c>
      <c r="J34" s="3"/>
      <c r="K34" s="3"/>
    </row>
    <row r="35" spans="1:11">
      <c r="A35" s="249" t="s">
        <v>392</v>
      </c>
      <c r="B35" s="248" t="s">
        <v>390</v>
      </c>
      <c r="C35" s="363"/>
      <c r="D35" s="3" t="s">
        <v>21</v>
      </c>
      <c r="E35" s="3" t="s">
        <v>21</v>
      </c>
      <c r="F35" s="3"/>
      <c r="G35" s="3" t="s">
        <v>21</v>
      </c>
      <c r="H35" s="3" t="s">
        <v>21</v>
      </c>
      <c r="I35" s="3" t="s">
        <v>21</v>
      </c>
      <c r="J35" s="3" t="s">
        <v>21</v>
      </c>
      <c r="K35" s="3" t="s">
        <v>21</v>
      </c>
    </row>
    <row r="36" spans="1:11">
      <c r="A36" s="14" t="s">
        <v>64</v>
      </c>
      <c r="B36" s="346"/>
      <c r="C36" s="347"/>
      <c r="D36" s="347"/>
      <c r="E36" s="347"/>
      <c r="F36" s="347"/>
      <c r="G36" s="347"/>
      <c r="H36" s="347"/>
      <c r="I36" s="347"/>
      <c r="J36" s="347"/>
      <c r="K36" s="347"/>
    </row>
    <row r="37" spans="1:11">
      <c r="A37" s="338" t="s">
        <v>65</v>
      </c>
      <c r="B37" s="2" t="s">
        <v>387</v>
      </c>
      <c r="C37" s="361">
        <v>10</v>
      </c>
      <c r="D37" s="352" t="s">
        <v>21</v>
      </c>
      <c r="E37" s="353"/>
      <c r="F37" s="353"/>
      <c r="G37" s="353"/>
      <c r="H37" s="353"/>
      <c r="I37" s="353"/>
      <c r="J37" s="353"/>
      <c r="K37" s="354"/>
    </row>
    <row r="38" spans="1:11">
      <c r="A38" s="338"/>
      <c r="B38" s="2" t="s">
        <v>66</v>
      </c>
      <c r="C38" s="362"/>
      <c r="D38" s="352" t="s">
        <v>375</v>
      </c>
      <c r="E38" s="353"/>
      <c r="F38" s="353"/>
      <c r="G38" s="353"/>
      <c r="H38" s="353"/>
      <c r="I38" s="353"/>
      <c r="J38" s="353"/>
      <c r="K38" s="354"/>
    </row>
    <row r="39" spans="1:11">
      <c r="A39" s="339" t="s">
        <v>67</v>
      </c>
      <c r="B39" s="9" t="s">
        <v>387</v>
      </c>
      <c r="C39" s="362"/>
      <c r="D39" s="352" t="s">
        <v>21</v>
      </c>
      <c r="E39" s="353"/>
      <c r="F39" s="353"/>
      <c r="G39" s="353"/>
      <c r="H39" s="353"/>
      <c r="I39" s="353"/>
      <c r="J39" s="353"/>
      <c r="K39" s="354"/>
    </row>
    <row r="40" spans="1:11">
      <c r="A40" s="339"/>
      <c r="B40" s="15" t="s">
        <v>66</v>
      </c>
      <c r="C40" s="362"/>
      <c r="D40" s="352" t="s">
        <v>375</v>
      </c>
      <c r="E40" s="353"/>
      <c r="F40" s="353"/>
      <c r="G40" s="353"/>
      <c r="H40" s="353"/>
      <c r="I40" s="353"/>
      <c r="J40" s="353"/>
      <c r="K40" s="354"/>
    </row>
    <row r="41" spans="1:11">
      <c r="A41" s="338" t="s">
        <v>68</v>
      </c>
      <c r="B41" s="2" t="s">
        <v>69</v>
      </c>
      <c r="C41" s="362"/>
      <c r="D41" s="3" t="s">
        <v>21</v>
      </c>
      <c r="E41" s="3" t="s">
        <v>21</v>
      </c>
      <c r="F41" s="3"/>
      <c r="G41" s="3" t="s">
        <v>21</v>
      </c>
      <c r="H41" s="3" t="s">
        <v>21</v>
      </c>
      <c r="I41" s="3" t="s">
        <v>21</v>
      </c>
      <c r="J41" s="3" t="s">
        <v>21</v>
      </c>
      <c r="K41" s="3" t="s">
        <v>21</v>
      </c>
    </row>
    <row r="42" spans="1:11">
      <c r="A42" s="338"/>
      <c r="B42" s="2" t="s">
        <v>70</v>
      </c>
      <c r="C42" s="362"/>
      <c r="D42" s="3" t="s">
        <v>32</v>
      </c>
      <c r="E42" s="3" t="s">
        <v>32</v>
      </c>
      <c r="F42" s="3"/>
      <c r="G42" s="3" t="s">
        <v>32</v>
      </c>
      <c r="H42" s="3" t="s">
        <v>32</v>
      </c>
      <c r="I42" s="3" t="s">
        <v>32</v>
      </c>
      <c r="J42" s="3" t="s">
        <v>32</v>
      </c>
      <c r="K42" s="3" t="s">
        <v>32</v>
      </c>
    </row>
    <row r="43" spans="1:11">
      <c r="A43" s="245" t="s">
        <v>71</v>
      </c>
      <c r="B43" s="5" t="s">
        <v>49</v>
      </c>
      <c r="C43" s="362"/>
      <c r="D43" s="3" t="s">
        <v>32</v>
      </c>
      <c r="E43" s="3" t="s">
        <v>375</v>
      </c>
      <c r="F43" s="3"/>
      <c r="G43" s="3" t="s">
        <v>375</v>
      </c>
      <c r="H43" s="3" t="s">
        <v>32</v>
      </c>
      <c r="I43" s="3" t="s">
        <v>375</v>
      </c>
      <c r="J43" s="3" t="s">
        <v>21</v>
      </c>
      <c r="K43" s="3"/>
    </row>
    <row r="44" spans="1:11">
      <c r="A44" s="16" t="s">
        <v>72</v>
      </c>
      <c r="B44" s="2" t="s">
        <v>49</v>
      </c>
      <c r="C44" s="362"/>
      <c r="D44" s="3" t="s">
        <v>375</v>
      </c>
      <c r="E44" s="3" t="s">
        <v>21</v>
      </c>
      <c r="F44" s="3"/>
      <c r="G44" s="3" t="s">
        <v>21</v>
      </c>
      <c r="H44" s="3" t="s">
        <v>21</v>
      </c>
      <c r="I44" s="3" t="s">
        <v>21</v>
      </c>
      <c r="J44" s="3" t="s">
        <v>21</v>
      </c>
      <c r="K44" s="3" t="s">
        <v>21</v>
      </c>
    </row>
    <row r="45" spans="1:11">
      <c r="A45" s="245" t="s">
        <v>73</v>
      </c>
      <c r="B45" s="5" t="s">
        <v>49</v>
      </c>
      <c r="C45" s="362"/>
      <c r="D45" s="3"/>
      <c r="E45" s="3" t="s">
        <v>32</v>
      </c>
      <c r="F45" s="3"/>
      <c r="G45" s="3" t="s">
        <v>32</v>
      </c>
      <c r="H45" s="3" t="s">
        <v>32</v>
      </c>
      <c r="I45" s="3" t="s">
        <v>32</v>
      </c>
      <c r="J45" s="3" t="s">
        <v>32</v>
      </c>
      <c r="K45" s="3" t="s">
        <v>32</v>
      </c>
    </row>
    <row r="46" spans="1:11">
      <c r="A46" s="12" t="s">
        <v>74</v>
      </c>
      <c r="B46" s="13" t="s">
        <v>49</v>
      </c>
      <c r="C46" s="362"/>
      <c r="D46" s="3"/>
      <c r="E46" s="3" t="s">
        <v>32</v>
      </c>
      <c r="F46" s="3"/>
      <c r="G46" s="3" t="s">
        <v>32</v>
      </c>
      <c r="H46" s="3" t="s">
        <v>32</v>
      </c>
      <c r="I46" s="3" t="s">
        <v>32</v>
      </c>
      <c r="J46" s="3" t="s">
        <v>32</v>
      </c>
      <c r="K46" s="3" t="s">
        <v>32</v>
      </c>
    </row>
    <row r="47" spans="1:11">
      <c r="A47" s="348" t="s">
        <v>388</v>
      </c>
      <c r="B47" s="5" t="s">
        <v>75</v>
      </c>
      <c r="C47" s="362"/>
      <c r="D47" s="3" t="s">
        <v>21</v>
      </c>
      <c r="E47" s="3" t="s">
        <v>21</v>
      </c>
      <c r="F47" s="3"/>
      <c r="G47" s="3" t="s">
        <v>21</v>
      </c>
      <c r="H47" s="3" t="s">
        <v>21</v>
      </c>
      <c r="I47" s="3" t="s">
        <v>21</v>
      </c>
      <c r="J47" s="3" t="s">
        <v>21</v>
      </c>
      <c r="K47" s="3" t="s">
        <v>21</v>
      </c>
    </row>
    <row r="48" spans="1:11">
      <c r="A48" s="348"/>
      <c r="B48" s="6" t="s">
        <v>387</v>
      </c>
      <c r="C48" s="362"/>
      <c r="D48" s="3"/>
      <c r="E48" s="3" t="s">
        <v>21</v>
      </c>
      <c r="F48" s="3"/>
      <c r="G48" s="3" t="s">
        <v>21</v>
      </c>
      <c r="H48" s="3" t="s">
        <v>21</v>
      </c>
      <c r="I48" s="3" t="s">
        <v>21</v>
      </c>
      <c r="J48" s="3" t="s">
        <v>21</v>
      </c>
      <c r="K48" s="3" t="s">
        <v>21</v>
      </c>
    </row>
    <row r="49" spans="1:11" ht="22.5">
      <c r="A49" s="348"/>
      <c r="B49" s="6" t="s">
        <v>390</v>
      </c>
      <c r="C49" s="362"/>
      <c r="D49" s="3"/>
      <c r="E49" s="3" t="s">
        <v>32</v>
      </c>
      <c r="F49" s="3"/>
      <c r="G49" s="3" t="s">
        <v>32</v>
      </c>
      <c r="H49" s="3" t="s">
        <v>32</v>
      </c>
      <c r="I49" s="3" t="s">
        <v>21</v>
      </c>
      <c r="J49" s="3" t="s">
        <v>21</v>
      </c>
      <c r="K49" s="3" t="s">
        <v>21</v>
      </c>
    </row>
    <row r="50" spans="1:11">
      <c r="A50" s="335" t="s">
        <v>76</v>
      </c>
      <c r="B50" s="2" t="s">
        <v>389</v>
      </c>
      <c r="C50" s="362"/>
      <c r="D50" s="3" t="s">
        <v>21</v>
      </c>
      <c r="E50" s="3"/>
      <c r="F50" s="3"/>
      <c r="G50" s="3" t="s">
        <v>21</v>
      </c>
      <c r="H50" s="3"/>
      <c r="I50" s="3"/>
      <c r="J50" s="3"/>
      <c r="K50" s="3"/>
    </row>
    <row r="51" spans="1:11">
      <c r="A51" s="337"/>
      <c r="B51" s="2" t="s">
        <v>66</v>
      </c>
      <c r="C51" s="362"/>
      <c r="D51" s="352" t="s">
        <v>32</v>
      </c>
      <c r="E51" s="353"/>
      <c r="F51" s="353"/>
      <c r="G51" s="353"/>
      <c r="H51" s="353"/>
      <c r="I51" s="353"/>
      <c r="J51" s="353"/>
      <c r="K51" s="354"/>
    </row>
    <row r="52" spans="1:11" ht="15" customHeight="1">
      <c r="A52" s="238" t="s">
        <v>77</v>
      </c>
      <c r="B52" s="5" t="s">
        <v>49</v>
      </c>
      <c r="C52" s="363"/>
      <c r="D52" s="3"/>
      <c r="E52" s="3"/>
      <c r="F52" s="3" t="s">
        <v>21</v>
      </c>
      <c r="G52" s="3"/>
      <c r="H52" s="3"/>
      <c r="I52" s="3"/>
      <c r="J52" s="3"/>
      <c r="K52" s="3"/>
    </row>
    <row r="53" spans="1:11">
      <c r="A53" s="17" t="s">
        <v>78</v>
      </c>
      <c r="B53" s="346"/>
      <c r="C53" s="347"/>
      <c r="D53" s="347"/>
      <c r="E53" s="347"/>
      <c r="F53" s="347"/>
      <c r="G53" s="347"/>
      <c r="H53" s="347"/>
      <c r="I53" s="347"/>
      <c r="J53" s="347"/>
      <c r="K53" s="347"/>
    </row>
    <row r="54" spans="1:11">
      <c r="A54" s="12" t="s">
        <v>79</v>
      </c>
      <c r="B54" s="2" t="s">
        <v>49</v>
      </c>
      <c r="C54" s="361">
        <v>25</v>
      </c>
      <c r="D54" s="3" t="s">
        <v>21</v>
      </c>
      <c r="E54" s="3" t="s">
        <v>21</v>
      </c>
      <c r="F54" s="3"/>
      <c r="G54" s="3" t="s">
        <v>21</v>
      </c>
      <c r="H54" s="3" t="s">
        <v>21</v>
      </c>
      <c r="I54" s="3"/>
      <c r="J54" s="3" t="s">
        <v>21</v>
      </c>
      <c r="K54" s="3" t="s">
        <v>21</v>
      </c>
    </row>
    <row r="55" spans="1:11">
      <c r="A55" s="245" t="s">
        <v>80</v>
      </c>
      <c r="B55" s="5" t="s">
        <v>81</v>
      </c>
      <c r="C55" s="362"/>
      <c r="D55" s="3" t="s">
        <v>21</v>
      </c>
      <c r="E55" s="3" t="s">
        <v>21</v>
      </c>
      <c r="F55" s="3"/>
      <c r="G55" s="3" t="s">
        <v>21</v>
      </c>
      <c r="H55" s="3" t="s">
        <v>21</v>
      </c>
      <c r="I55" s="3"/>
      <c r="J55" s="3" t="s">
        <v>21</v>
      </c>
      <c r="K55" s="3" t="s">
        <v>21</v>
      </c>
    </row>
    <row r="56" spans="1:11">
      <c r="A56" s="351" t="s">
        <v>82</v>
      </c>
      <c r="B56" s="2" t="s">
        <v>83</v>
      </c>
      <c r="C56" s="362"/>
      <c r="D56" s="3" t="s">
        <v>21</v>
      </c>
      <c r="E56" s="3" t="s">
        <v>21</v>
      </c>
      <c r="F56" s="3"/>
      <c r="G56" s="3" t="s">
        <v>21</v>
      </c>
      <c r="H56" s="3" t="s">
        <v>21</v>
      </c>
      <c r="I56" s="3"/>
      <c r="J56" s="3" t="s">
        <v>21</v>
      </c>
      <c r="K56" s="3" t="s">
        <v>21</v>
      </c>
    </row>
    <row r="57" spans="1:11">
      <c r="A57" s="351"/>
      <c r="B57" s="2" t="s">
        <v>49</v>
      </c>
      <c r="C57" s="362"/>
      <c r="D57" s="3" t="s">
        <v>21</v>
      </c>
      <c r="E57" s="3" t="s">
        <v>21</v>
      </c>
      <c r="F57" s="3"/>
      <c r="G57" s="3" t="s">
        <v>21</v>
      </c>
      <c r="H57" s="3" t="s">
        <v>21</v>
      </c>
      <c r="I57" s="3"/>
      <c r="J57" s="3" t="s">
        <v>21</v>
      </c>
      <c r="K57" s="3" t="s">
        <v>21</v>
      </c>
    </row>
    <row r="58" spans="1:11">
      <c r="A58" s="245" t="s">
        <v>383</v>
      </c>
      <c r="B58" s="5" t="s">
        <v>49</v>
      </c>
      <c r="C58" s="362"/>
      <c r="D58" s="3" t="s">
        <v>21</v>
      </c>
      <c r="E58" s="3" t="s">
        <v>21</v>
      </c>
      <c r="F58" s="3"/>
      <c r="G58" s="3" t="s">
        <v>21</v>
      </c>
      <c r="H58" s="3" t="s">
        <v>21</v>
      </c>
      <c r="I58" s="3"/>
      <c r="J58" s="3" t="s">
        <v>21</v>
      </c>
      <c r="K58" s="3" t="s">
        <v>21</v>
      </c>
    </row>
    <row r="59" spans="1:11">
      <c r="A59" s="12" t="s">
        <v>84</v>
      </c>
      <c r="B59" s="2" t="s">
        <v>49</v>
      </c>
      <c r="C59" s="362"/>
      <c r="D59" s="3" t="s">
        <v>21</v>
      </c>
      <c r="E59" s="3" t="s">
        <v>21</v>
      </c>
      <c r="F59" s="3"/>
      <c r="G59" s="3" t="s">
        <v>21</v>
      </c>
      <c r="H59" s="3" t="s">
        <v>21</v>
      </c>
      <c r="I59" s="3"/>
      <c r="J59" s="3" t="s">
        <v>21</v>
      </c>
      <c r="K59" s="3" t="s">
        <v>21</v>
      </c>
    </row>
    <row r="60" spans="1:11">
      <c r="A60" s="348" t="s">
        <v>85</v>
      </c>
      <c r="B60" s="5" t="s">
        <v>49</v>
      </c>
      <c r="C60" s="362"/>
      <c r="D60" s="3" t="s">
        <v>21</v>
      </c>
      <c r="E60" s="3" t="s">
        <v>21</v>
      </c>
      <c r="F60" s="3"/>
      <c r="G60" s="3" t="s">
        <v>21</v>
      </c>
      <c r="H60" s="3" t="s">
        <v>21</v>
      </c>
      <c r="I60" s="3"/>
      <c r="J60" s="3" t="s">
        <v>21</v>
      </c>
      <c r="K60" s="3" t="s">
        <v>21</v>
      </c>
    </row>
    <row r="61" spans="1:11">
      <c r="A61" s="348"/>
      <c r="B61" s="5" t="s">
        <v>86</v>
      </c>
      <c r="C61" s="362"/>
      <c r="D61" s="3" t="s">
        <v>21</v>
      </c>
      <c r="E61" s="3" t="s">
        <v>21</v>
      </c>
      <c r="F61" s="3"/>
      <c r="G61" s="3" t="s">
        <v>21</v>
      </c>
      <c r="H61" s="3" t="s">
        <v>21</v>
      </c>
      <c r="I61" s="3"/>
      <c r="J61" s="3" t="s">
        <v>21</v>
      </c>
      <c r="K61" s="3" t="s">
        <v>21</v>
      </c>
    </row>
    <row r="62" spans="1:11">
      <c r="A62" s="12" t="s">
        <v>87</v>
      </c>
      <c r="B62" s="2" t="s">
        <v>81</v>
      </c>
      <c r="C62" s="362"/>
      <c r="D62" s="3" t="s">
        <v>21</v>
      </c>
      <c r="E62" s="3" t="s">
        <v>21</v>
      </c>
      <c r="F62" s="3"/>
      <c r="G62" s="3" t="s">
        <v>21</v>
      </c>
      <c r="H62" s="3" t="s">
        <v>21</v>
      </c>
      <c r="I62" s="3"/>
      <c r="J62" s="3" t="s">
        <v>21</v>
      </c>
      <c r="K62" s="3" t="s">
        <v>21</v>
      </c>
    </row>
    <row r="63" spans="1:11">
      <c r="A63" s="338" t="s">
        <v>88</v>
      </c>
      <c r="B63" s="2" t="s">
        <v>89</v>
      </c>
      <c r="C63" s="362"/>
      <c r="D63" s="3" t="s">
        <v>21</v>
      </c>
      <c r="E63" s="3" t="s">
        <v>21</v>
      </c>
      <c r="F63" s="3"/>
      <c r="G63" s="3" t="s">
        <v>21</v>
      </c>
      <c r="H63" s="3" t="s">
        <v>21</v>
      </c>
      <c r="I63" s="3"/>
      <c r="J63" s="3" t="s">
        <v>21</v>
      </c>
      <c r="K63" s="3" t="s">
        <v>21</v>
      </c>
    </row>
    <row r="64" spans="1:11">
      <c r="A64" s="338"/>
      <c r="B64" s="2" t="s">
        <v>66</v>
      </c>
      <c r="C64" s="362"/>
      <c r="D64" s="3" t="s">
        <v>21</v>
      </c>
      <c r="E64" s="3" t="s">
        <v>21</v>
      </c>
      <c r="F64" s="3"/>
      <c r="G64" s="3" t="s">
        <v>21</v>
      </c>
      <c r="H64" s="3" t="s">
        <v>21</v>
      </c>
      <c r="I64" s="3"/>
      <c r="J64" s="3" t="s">
        <v>21</v>
      </c>
      <c r="K64" s="3" t="s">
        <v>21</v>
      </c>
    </row>
    <row r="65" spans="1:11" ht="15" customHeight="1">
      <c r="A65" s="7" t="s">
        <v>90</v>
      </c>
      <c r="B65" s="2" t="s">
        <v>91</v>
      </c>
      <c r="C65" s="362"/>
      <c r="D65" s="3" t="s">
        <v>21</v>
      </c>
      <c r="E65" s="3" t="s">
        <v>21</v>
      </c>
      <c r="F65" s="3"/>
      <c r="G65" s="3" t="s">
        <v>21</v>
      </c>
      <c r="H65" s="3" t="s">
        <v>21</v>
      </c>
      <c r="I65" s="3"/>
      <c r="J65" s="3" t="s">
        <v>21</v>
      </c>
      <c r="K65" s="3" t="s">
        <v>21</v>
      </c>
    </row>
    <row r="66" spans="1:11" ht="15" customHeight="1">
      <c r="A66" s="238" t="s">
        <v>382</v>
      </c>
      <c r="B66" s="5" t="s">
        <v>376</v>
      </c>
      <c r="C66" s="363"/>
      <c r="D66" s="3" t="s">
        <v>21</v>
      </c>
      <c r="E66" s="3" t="s">
        <v>21</v>
      </c>
      <c r="F66" s="3"/>
      <c r="G66" s="3" t="s">
        <v>21</v>
      </c>
      <c r="H66" s="3" t="s">
        <v>21</v>
      </c>
      <c r="I66" s="3"/>
      <c r="J66" s="3" t="s">
        <v>21</v>
      </c>
      <c r="K66" s="3" t="s">
        <v>21</v>
      </c>
    </row>
    <row r="67" spans="1:11">
      <c r="A67" s="19" t="s">
        <v>92</v>
      </c>
      <c r="B67" s="343"/>
      <c r="C67" s="344"/>
      <c r="D67" s="344"/>
      <c r="E67" s="344"/>
      <c r="F67" s="344"/>
      <c r="G67" s="344"/>
      <c r="H67" s="344"/>
      <c r="I67" s="344"/>
      <c r="J67" s="344"/>
      <c r="K67" s="345"/>
    </row>
    <row r="68" spans="1:11">
      <c r="A68" s="12" t="s">
        <v>93</v>
      </c>
      <c r="B68" s="2" t="s">
        <v>94</v>
      </c>
      <c r="C68" s="361">
        <v>20</v>
      </c>
      <c r="D68" s="3"/>
      <c r="E68" s="3" t="s">
        <v>21</v>
      </c>
      <c r="F68" s="3"/>
      <c r="G68" s="3"/>
      <c r="H68" s="3"/>
      <c r="I68" s="3" t="s">
        <v>21</v>
      </c>
      <c r="J68" s="3"/>
      <c r="K68" s="3"/>
    </row>
    <row r="69" spans="1:11">
      <c r="A69" s="245" t="s">
        <v>95</v>
      </c>
      <c r="B69" s="5" t="s">
        <v>96</v>
      </c>
      <c r="C69" s="362"/>
      <c r="D69" s="10"/>
      <c r="E69" s="3" t="s">
        <v>21</v>
      </c>
      <c r="F69" s="10"/>
      <c r="G69" s="10"/>
      <c r="H69" s="10"/>
      <c r="I69" s="3" t="s">
        <v>21</v>
      </c>
      <c r="J69" s="10"/>
      <c r="K69" s="10"/>
    </row>
    <row r="70" spans="1:11">
      <c r="A70" s="12" t="s">
        <v>97</v>
      </c>
      <c r="B70" s="2" t="s">
        <v>98</v>
      </c>
      <c r="C70" s="362"/>
      <c r="D70" s="10"/>
      <c r="E70" s="3" t="s">
        <v>21</v>
      </c>
      <c r="F70" s="10"/>
      <c r="G70" s="10"/>
      <c r="H70" s="10"/>
      <c r="I70" s="3" t="s">
        <v>21</v>
      </c>
      <c r="J70" s="10"/>
      <c r="K70" s="10"/>
    </row>
    <row r="71" spans="1:11">
      <c r="A71" s="348" t="s">
        <v>99</v>
      </c>
      <c r="B71" s="5" t="s">
        <v>100</v>
      </c>
      <c r="C71" s="362"/>
      <c r="D71" s="10"/>
      <c r="E71" s="3" t="s">
        <v>21</v>
      </c>
      <c r="F71" s="10"/>
      <c r="G71" s="10"/>
      <c r="H71" s="10"/>
      <c r="I71" s="3" t="s">
        <v>21</v>
      </c>
      <c r="J71" s="10"/>
      <c r="K71" s="10"/>
    </row>
    <row r="72" spans="1:11">
      <c r="A72" s="348"/>
      <c r="B72" s="5" t="s">
        <v>101</v>
      </c>
      <c r="C72" s="363"/>
      <c r="D72" s="10"/>
      <c r="E72" s="3" t="s">
        <v>21</v>
      </c>
      <c r="F72" s="10"/>
      <c r="G72" s="10"/>
      <c r="H72" s="10"/>
      <c r="I72" s="3" t="s">
        <v>21</v>
      </c>
      <c r="J72" s="10"/>
      <c r="K72" s="10"/>
    </row>
    <row r="73" spans="1:11">
      <c r="A73" s="259" t="s">
        <v>377</v>
      </c>
      <c r="B73" s="18"/>
      <c r="C73" s="18"/>
      <c r="D73" s="244"/>
      <c r="E73" s="244"/>
      <c r="F73" s="244"/>
      <c r="G73" s="244"/>
      <c r="H73" s="244"/>
      <c r="I73" s="244"/>
      <c r="J73" s="244"/>
      <c r="K73" s="244"/>
    </row>
    <row r="74" spans="1:11">
      <c r="A74" s="341" t="s">
        <v>384</v>
      </c>
      <c r="B74" s="250" t="s">
        <v>66</v>
      </c>
      <c r="C74" s="358">
        <v>10</v>
      </c>
      <c r="D74" s="10" t="s">
        <v>21</v>
      </c>
      <c r="E74" s="10"/>
      <c r="F74" s="10"/>
      <c r="G74" s="10" t="s">
        <v>21</v>
      </c>
      <c r="H74" s="10"/>
      <c r="I74" s="10"/>
      <c r="J74" s="10" t="s">
        <v>21</v>
      </c>
      <c r="K74" s="10"/>
    </row>
    <row r="75" spans="1:11">
      <c r="A75" s="342"/>
      <c r="B75" s="250" t="s">
        <v>376</v>
      </c>
      <c r="C75" s="359"/>
      <c r="D75" s="3" t="s">
        <v>21</v>
      </c>
      <c r="E75" s="3"/>
      <c r="F75" s="3"/>
      <c r="G75" s="3" t="s">
        <v>21</v>
      </c>
      <c r="H75" s="3"/>
      <c r="I75" s="3"/>
      <c r="J75" s="3" t="s">
        <v>21</v>
      </c>
      <c r="K75" s="3"/>
    </row>
    <row r="76" spans="1:11">
      <c r="A76" s="348" t="s">
        <v>102</v>
      </c>
      <c r="B76" s="248" t="s">
        <v>103</v>
      </c>
      <c r="C76" s="359"/>
      <c r="D76" s="352" t="s">
        <v>21</v>
      </c>
      <c r="E76" s="353"/>
      <c r="F76" s="353"/>
      <c r="G76" s="353"/>
      <c r="H76" s="353"/>
      <c r="I76" s="353"/>
      <c r="J76" s="353"/>
      <c r="K76" s="354"/>
    </row>
    <row r="77" spans="1:11">
      <c r="A77" s="348"/>
      <c r="B77" s="5" t="s">
        <v>104</v>
      </c>
      <c r="C77" s="360"/>
      <c r="D77" s="352" t="s">
        <v>21</v>
      </c>
      <c r="E77" s="353"/>
      <c r="F77" s="353"/>
      <c r="G77" s="353"/>
      <c r="H77" s="353"/>
      <c r="I77" s="353"/>
      <c r="J77" s="353"/>
      <c r="K77" s="354"/>
    </row>
    <row r="78" spans="1:11">
      <c r="A78" s="8"/>
      <c r="B78" s="243"/>
      <c r="C78" s="255"/>
      <c r="D78" s="20"/>
      <c r="E78" s="20"/>
      <c r="F78" s="20"/>
      <c r="G78" s="20"/>
      <c r="H78" s="20"/>
      <c r="I78" s="20"/>
      <c r="J78" s="20"/>
      <c r="K78" s="20"/>
    </row>
    <row r="79" spans="1:11">
      <c r="A79" s="349" t="s">
        <v>105</v>
      </c>
      <c r="B79" s="349"/>
      <c r="C79" s="256"/>
      <c r="D79" s="240"/>
      <c r="E79" s="240"/>
      <c r="F79" s="240"/>
      <c r="G79" s="240"/>
      <c r="H79" s="240"/>
      <c r="I79" s="240"/>
      <c r="J79" s="240"/>
      <c r="K79" s="240"/>
    </row>
    <row r="80" spans="1:11">
      <c r="A80" s="350" t="s">
        <v>106</v>
      </c>
      <c r="B80" s="340"/>
      <c r="C80" s="340"/>
      <c r="D80" s="340"/>
      <c r="E80" s="340"/>
      <c r="F80" s="340"/>
      <c r="G80" s="340"/>
      <c r="H80" s="340"/>
      <c r="I80" s="340"/>
      <c r="J80" s="340"/>
      <c r="K80" s="340"/>
    </row>
    <row r="81" spans="1:11">
      <c r="A81" s="350" t="s">
        <v>107</v>
      </c>
      <c r="B81" s="340"/>
      <c r="C81" s="340"/>
      <c r="D81" s="340"/>
      <c r="E81" s="340"/>
      <c r="F81" s="340"/>
      <c r="G81" s="340"/>
      <c r="H81" s="340"/>
      <c r="I81" s="340"/>
      <c r="J81" s="340"/>
      <c r="K81" s="340"/>
    </row>
    <row r="82" spans="1:11">
      <c r="A82" s="1"/>
      <c r="B82" s="24"/>
      <c r="C82" s="24"/>
      <c r="D82" s="22"/>
      <c r="E82" s="22"/>
      <c r="F82" s="21"/>
      <c r="G82" s="21"/>
      <c r="H82" s="21"/>
      <c r="I82" s="21"/>
      <c r="J82" s="21"/>
      <c r="K82" s="21"/>
    </row>
    <row r="83" spans="1:11">
      <c r="A83" s="242" t="s">
        <v>108</v>
      </c>
      <c r="B83" s="241"/>
      <c r="C83" s="241"/>
      <c r="D83" s="241"/>
      <c r="E83" s="241"/>
      <c r="F83" s="241"/>
      <c r="G83" s="241"/>
      <c r="H83" s="241"/>
      <c r="I83" s="241"/>
      <c r="J83" s="241"/>
      <c r="K83" s="241"/>
    </row>
    <row r="84" spans="1:11">
      <c r="A84" s="340" t="s">
        <v>109</v>
      </c>
      <c r="B84" s="340"/>
      <c r="C84" s="251"/>
      <c r="D84" s="22"/>
      <c r="E84" s="22"/>
      <c r="F84" s="22"/>
      <c r="G84" s="22"/>
      <c r="H84" s="22"/>
      <c r="I84" s="22"/>
      <c r="J84" s="22"/>
      <c r="K84" s="22"/>
    </row>
    <row r="85" spans="1:11">
      <c r="A85" s="26" t="s">
        <v>110</v>
      </c>
      <c r="B85" s="23"/>
      <c r="C85" s="23"/>
      <c r="D85" s="22"/>
      <c r="E85" s="22"/>
      <c r="F85" s="21"/>
      <c r="G85" s="21"/>
      <c r="H85" s="21"/>
      <c r="I85" s="21"/>
      <c r="J85" s="21"/>
      <c r="K85" s="21"/>
    </row>
    <row r="86" spans="1:11">
      <c r="A86" s="26" t="s">
        <v>111</v>
      </c>
      <c r="B86" s="23"/>
      <c r="C86" s="23"/>
      <c r="D86" s="22"/>
      <c r="E86" s="22"/>
      <c r="F86" s="21"/>
      <c r="G86" s="21"/>
      <c r="H86" s="21"/>
      <c r="I86" s="21"/>
      <c r="J86" s="21"/>
      <c r="K86" s="21"/>
    </row>
    <row r="87" spans="1:11">
      <c r="A87" s="26" t="s">
        <v>112</v>
      </c>
      <c r="B87" s="23"/>
      <c r="C87" s="23"/>
      <c r="D87" s="22"/>
      <c r="E87" s="22"/>
      <c r="F87" s="21"/>
      <c r="G87" s="21"/>
      <c r="H87" s="21"/>
      <c r="I87" s="21"/>
      <c r="J87" s="21"/>
      <c r="K87" s="21"/>
    </row>
    <row r="88" spans="1:11">
      <c r="A88" s="26" t="s">
        <v>113</v>
      </c>
      <c r="B88" s="23"/>
      <c r="C88" s="23"/>
      <c r="D88" s="22"/>
      <c r="E88" s="22"/>
      <c r="F88" s="21"/>
      <c r="G88" s="21"/>
      <c r="H88" s="21"/>
      <c r="I88" s="21"/>
      <c r="J88" s="21"/>
      <c r="K88" s="21"/>
    </row>
    <row r="89" spans="1:11">
      <c r="A89" s="26" t="s">
        <v>114</v>
      </c>
      <c r="B89" s="23"/>
      <c r="C89" s="23"/>
      <c r="D89" s="22"/>
      <c r="E89" s="22"/>
      <c r="F89" s="22"/>
      <c r="G89" s="22"/>
      <c r="H89" s="22"/>
      <c r="I89" s="22"/>
      <c r="J89" s="22"/>
      <c r="K89" s="22"/>
    </row>
    <row r="90" spans="1:11">
      <c r="A90" s="27" t="s">
        <v>115</v>
      </c>
      <c r="B90" s="23"/>
      <c r="C90" s="23"/>
      <c r="D90" s="22"/>
      <c r="E90" s="22"/>
      <c r="F90" s="21"/>
      <c r="G90" s="21"/>
      <c r="H90" s="21"/>
      <c r="I90" s="21"/>
      <c r="J90" s="21"/>
      <c r="K90" s="21"/>
    </row>
    <row r="91" spans="1:11">
      <c r="A91" s="27" t="s">
        <v>116</v>
      </c>
      <c r="B91" s="1"/>
      <c r="C91" s="1"/>
      <c r="D91" s="22"/>
      <c r="E91" s="22"/>
      <c r="F91" s="22"/>
      <c r="G91" s="22"/>
      <c r="H91" s="22"/>
      <c r="I91" s="22"/>
      <c r="J91" s="22"/>
      <c r="K91" s="22"/>
    </row>
    <row r="92" spans="1:11">
      <c r="A92" s="26" t="s">
        <v>117</v>
      </c>
      <c r="D92" s="22"/>
      <c r="E92" s="22"/>
      <c r="F92" s="21"/>
      <c r="G92" s="21"/>
      <c r="H92" s="21"/>
      <c r="I92" s="21"/>
      <c r="J92" s="21"/>
      <c r="K92" s="21"/>
    </row>
    <row r="93" spans="1:11">
      <c r="A93" s="26" t="s">
        <v>118</v>
      </c>
      <c r="D93" s="22"/>
      <c r="E93" s="22"/>
      <c r="F93" s="21"/>
      <c r="G93" s="21"/>
      <c r="H93" s="21"/>
      <c r="I93" s="21"/>
      <c r="J93" s="21"/>
      <c r="K93" s="21"/>
    </row>
    <row r="94" spans="1:11">
      <c r="A94" s="26" t="s">
        <v>119</v>
      </c>
      <c r="D94" s="22"/>
      <c r="E94" s="22"/>
      <c r="F94" s="21"/>
      <c r="G94" s="21"/>
      <c r="H94" s="21"/>
      <c r="I94" s="21"/>
      <c r="J94" s="21"/>
      <c r="K94" s="21"/>
    </row>
    <row r="95" spans="1:11">
      <c r="A95" s="26" t="s">
        <v>120</v>
      </c>
      <c r="D95" s="22"/>
      <c r="E95" s="22"/>
      <c r="F95" s="21"/>
      <c r="G95" s="21"/>
      <c r="H95" s="21"/>
      <c r="I95" s="21"/>
      <c r="J95" s="21"/>
      <c r="K95" s="21"/>
    </row>
    <row r="96" spans="1:11">
      <c r="A96" s="26" t="s">
        <v>121</v>
      </c>
      <c r="D96" s="22"/>
      <c r="E96" s="22"/>
      <c r="F96" s="21"/>
      <c r="G96" s="21"/>
      <c r="H96" s="21"/>
      <c r="I96" s="21"/>
      <c r="J96" s="21"/>
      <c r="K96" s="21"/>
    </row>
    <row r="97" spans="1:11">
      <c r="A97" s="26" t="s">
        <v>122</v>
      </c>
      <c r="D97" s="21"/>
      <c r="E97" s="21"/>
      <c r="F97" s="21"/>
      <c r="G97" s="21"/>
      <c r="H97" s="21"/>
      <c r="I97" s="21"/>
      <c r="J97" s="21"/>
      <c r="K97" s="21"/>
    </row>
    <row r="98" spans="1:11">
      <c r="D98" s="22"/>
      <c r="E98" s="22"/>
      <c r="F98" s="22"/>
      <c r="G98" s="22"/>
      <c r="H98" s="22"/>
      <c r="I98" s="22"/>
      <c r="J98" s="22"/>
      <c r="K98" s="22"/>
    </row>
    <row r="99" spans="1:11">
      <c r="D99" s="22"/>
      <c r="E99" s="22"/>
      <c r="F99" s="21"/>
      <c r="G99" s="21"/>
      <c r="H99" s="21"/>
      <c r="I99" s="21"/>
      <c r="J99" s="21"/>
      <c r="K99" s="21"/>
    </row>
    <row r="100" spans="1:11">
      <c r="D100" s="22"/>
      <c r="E100" s="22"/>
      <c r="F100" s="22"/>
      <c r="G100" s="22"/>
      <c r="H100" s="22"/>
      <c r="I100" s="22"/>
      <c r="J100" s="22"/>
      <c r="K100" s="22"/>
    </row>
    <row r="101" spans="1:11">
      <c r="D101" s="22"/>
      <c r="E101" s="22"/>
      <c r="F101" s="21"/>
      <c r="G101" s="21"/>
      <c r="H101" s="21"/>
      <c r="I101" s="21"/>
      <c r="J101" s="21"/>
      <c r="K101" s="21"/>
    </row>
    <row r="102" spans="1:11">
      <c r="D102" s="22"/>
      <c r="E102" s="22"/>
      <c r="F102" s="21"/>
      <c r="G102" s="21"/>
      <c r="H102" s="21"/>
      <c r="I102" s="21"/>
      <c r="J102" s="21"/>
      <c r="K102" s="21"/>
    </row>
    <row r="103" spans="1:11">
      <c r="D103" s="22"/>
      <c r="E103" s="22"/>
      <c r="F103" s="22"/>
      <c r="G103" s="22"/>
      <c r="H103" s="22"/>
      <c r="I103" s="22"/>
      <c r="J103" s="22"/>
      <c r="K103" s="22"/>
    </row>
    <row r="104" spans="1:11">
      <c r="D104" s="22"/>
      <c r="E104" s="22"/>
      <c r="F104" s="21"/>
      <c r="G104" s="21"/>
      <c r="H104" s="21"/>
      <c r="I104" s="21"/>
      <c r="J104" s="21"/>
      <c r="K104" s="21"/>
    </row>
    <row r="105" spans="1:11">
      <c r="D105" s="22"/>
      <c r="E105" s="22"/>
      <c r="F105" s="21"/>
      <c r="G105" s="21"/>
      <c r="H105" s="21"/>
      <c r="I105" s="21"/>
      <c r="J105" s="21"/>
      <c r="K105" s="21"/>
    </row>
    <row r="106" spans="1:11">
      <c r="D106" s="21"/>
      <c r="E106" s="21"/>
      <c r="F106" s="21"/>
      <c r="G106" s="21"/>
      <c r="H106" s="21"/>
      <c r="I106" s="21"/>
      <c r="J106" s="21"/>
      <c r="K106" s="21"/>
    </row>
    <row r="107" spans="1:11">
      <c r="D107" s="21"/>
      <c r="E107" s="21"/>
      <c r="F107" s="21"/>
      <c r="G107" s="21"/>
      <c r="H107" s="21"/>
      <c r="I107" s="21"/>
      <c r="J107" s="21"/>
      <c r="K107" s="21"/>
    </row>
    <row r="108" spans="1:11">
      <c r="D108" s="21"/>
      <c r="E108" s="21"/>
      <c r="F108" s="21"/>
      <c r="G108" s="21"/>
      <c r="H108" s="21"/>
      <c r="I108" s="21"/>
      <c r="J108" s="21"/>
      <c r="K108" s="21"/>
    </row>
    <row r="109" spans="1:11">
      <c r="D109" s="21"/>
      <c r="E109" s="21"/>
      <c r="F109" s="21"/>
      <c r="G109" s="21"/>
      <c r="H109" s="21"/>
      <c r="I109" s="21"/>
      <c r="J109" s="21"/>
      <c r="K109" s="21"/>
    </row>
    <row r="110" spans="1:11">
      <c r="D110" s="21"/>
      <c r="E110" s="21"/>
      <c r="F110" s="21"/>
      <c r="G110" s="21"/>
      <c r="H110" s="21"/>
      <c r="I110" s="21"/>
      <c r="J110" s="21"/>
      <c r="K110" s="21"/>
    </row>
    <row r="111" spans="1:11">
      <c r="D111" s="21"/>
      <c r="E111" s="21"/>
      <c r="F111" s="21"/>
      <c r="G111" s="21"/>
      <c r="H111" s="21"/>
      <c r="I111" s="21"/>
      <c r="J111" s="21"/>
      <c r="K111" s="21"/>
    </row>
    <row r="112" spans="1:11">
      <c r="D112" s="21"/>
      <c r="E112" s="21"/>
      <c r="F112" s="21"/>
      <c r="G112" s="21"/>
      <c r="H112" s="21"/>
      <c r="I112" s="21"/>
      <c r="J112" s="21"/>
      <c r="K112" s="21"/>
    </row>
    <row r="113" spans="4:11">
      <c r="D113" s="22"/>
      <c r="E113" s="22"/>
      <c r="F113" s="22"/>
      <c r="G113" s="22"/>
      <c r="H113" s="22"/>
      <c r="I113" s="22"/>
      <c r="J113" s="22"/>
      <c r="K113" s="22"/>
    </row>
    <row r="114" spans="4:11">
      <c r="D114" s="22"/>
      <c r="E114" s="22"/>
      <c r="F114" s="22"/>
      <c r="G114" s="22"/>
      <c r="H114" s="22"/>
      <c r="I114" s="22"/>
      <c r="J114" s="22"/>
      <c r="K114" s="22"/>
    </row>
    <row r="115" spans="4:11">
      <c r="D115" s="25"/>
      <c r="E115" s="25"/>
      <c r="F115" s="21"/>
      <c r="G115" s="21"/>
      <c r="H115" s="21"/>
      <c r="I115" s="21"/>
      <c r="J115" s="21"/>
      <c r="K115" s="21"/>
    </row>
    <row r="116" spans="4:11">
      <c r="D116" s="23"/>
      <c r="E116" s="23"/>
      <c r="F116" s="23"/>
      <c r="G116" s="23"/>
      <c r="H116" s="23"/>
      <c r="I116" s="23"/>
      <c r="J116" s="23"/>
      <c r="K116" s="23"/>
    </row>
    <row r="117" spans="4:11">
      <c r="D117" s="23"/>
      <c r="E117" s="23"/>
      <c r="F117" s="23"/>
      <c r="G117" s="23"/>
      <c r="H117" s="23"/>
      <c r="I117" s="23"/>
      <c r="J117" s="23"/>
      <c r="K117" s="23"/>
    </row>
    <row r="118" spans="4:11">
      <c r="D118" s="23"/>
      <c r="E118" s="23"/>
      <c r="F118" s="23"/>
      <c r="G118" s="23"/>
      <c r="H118" s="23"/>
      <c r="I118" s="23"/>
      <c r="J118" s="23"/>
      <c r="K118" s="23"/>
    </row>
    <row r="119" spans="4:11">
      <c r="D119" s="23"/>
      <c r="E119" s="23"/>
      <c r="F119" s="23"/>
      <c r="G119" s="23"/>
      <c r="H119" s="23"/>
      <c r="I119" s="23"/>
      <c r="J119" s="23"/>
      <c r="K119" s="23"/>
    </row>
    <row r="120" spans="4:11">
      <c r="D120" s="25"/>
      <c r="E120" s="25"/>
      <c r="F120" s="21"/>
      <c r="G120" s="21"/>
      <c r="H120" s="21"/>
      <c r="I120" s="21"/>
      <c r="J120" s="21"/>
      <c r="K120" s="21"/>
    </row>
    <row r="121" spans="4:11">
      <c r="D121" s="23"/>
      <c r="E121" s="23"/>
      <c r="F121" s="23"/>
      <c r="G121" s="23"/>
      <c r="H121" s="23"/>
      <c r="I121" s="23"/>
      <c r="J121" s="23"/>
      <c r="K121" s="23"/>
    </row>
    <row r="122" spans="4:11">
      <c r="D122" s="23"/>
      <c r="E122" s="23"/>
      <c r="F122" s="23"/>
      <c r="G122" s="23"/>
      <c r="H122" s="23"/>
      <c r="I122" s="23"/>
      <c r="J122" s="23"/>
      <c r="K122" s="23"/>
    </row>
    <row r="123" spans="4:11">
      <c r="D123" s="23"/>
      <c r="E123" s="23"/>
      <c r="F123" s="23"/>
      <c r="G123" s="23"/>
      <c r="H123" s="23"/>
      <c r="I123" s="23"/>
      <c r="J123" s="23"/>
      <c r="K123" s="23"/>
    </row>
    <row r="124" spans="4:11">
      <c r="D124" s="23"/>
      <c r="E124" s="23"/>
      <c r="F124" s="23"/>
      <c r="G124" s="23"/>
      <c r="H124" s="23"/>
      <c r="I124" s="23"/>
      <c r="J124" s="23"/>
      <c r="K124" s="23"/>
    </row>
    <row r="125" spans="4:11">
      <c r="D125" s="23"/>
      <c r="E125" s="23"/>
      <c r="F125" s="23"/>
      <c r="G125" s="23"/>
      <c r="H125" s="23"/>
      <c r="I125" s="23"/>
      <c r="J125" s="23"/>
      <c r="K125" s="23"/>
    </row>
    <row r="126" spans="4:11">
      <c r="D126" s="23"/>
      <c r="E126" s="23"/>
      <c r="F126" s="23"/>
      <c r="G126" s="23"/>
      <c r="H126" s="23"/>
      <c r="I126" s="23"/>
      <c r="J126" s="23"/>
      <c r="K126" s="23"/>
    </row>
    <row r="127" spans="4:11">
      <c r="D127" s="23"/>
      <c r="E127" s="23"/>
      <c r="F127" s="23"/>
      <c r="G127" s="23"/>
      <c r="H127" s="23"/>
      <c r="I127" s="23"/>
      <c r="J127" s="23"/>
      <c r="K127" s="23"/>
    </row>
    <row r="128" spans="4:11">
      <c r="D128" s="23"/>
      <c r="E128" s="23"/>
      <c r="F128" s="23"/>
      <c r="G128" s="23"/>
      <c r="H128" s="23"/>
      <c r="I128" s="23"/>
      <c r="J128" s="23"/>
      <c r="K128" s="23"/>
    </row>
    <row r="129" spans="4:11">
      <c r="D129" s="23"/>
      <c r="E129" s="23"/>
      <c r="F129" s="23"/>
      <c r="G129" s="23"/>
      <c r="H129" s="23"/>
      <c r="I129" s="23"/>
      <c r="J129" s="23"/>
      <c r="K129" s="23"/>
    </row>
    <row r="130" spans="4:11">
      <c r="D130" s="23"/>
      <c r="E130" s="23"/>
      <c r="F130" s="23"/>
      <c r="G130" s="23"/>
      <c r="H130" s="23"/>
      <c r="I130" s="23"/>
      <c r="J130" s="23"/>
      <c r="K130" s="23"/>
    </row>
  </sheetData>
  <sheetProtection algorithmName="SHA-512" hashValue="8i59uYo2OwMmh/8Xo+G9zoWKRCFzPNx+z3X+By+8dpR8hnqy8pLEI68uLNLuWlCviV2JTNyp3Kk82nPnW63fPA==" saltValue="8hWmkFKrTIqA8I+k+Ebzxg==" spinCount="100000" sheet="1" objects="1" scenarios="1"/>
  <mergeCells count="42">
    <mergeCell ref="C74:C77"/>
    <mergeCell ref="C4:C7"/>
    <mergeCell ref="C9:C35"/>
    <mergeCell ref="C37:C52"/>
    <mergeCell ref="C54:C66"/>
    <mergeCell ref="C68:C72"/>
    <mergeCell ref="A50:A51"/>
    <mergeCell ref="B36:K36"/>
    <mergeCell ref="B8:K8"/>
    <mergeCell ref="A15:A17"/>
    <mergeCell ref="A9:A12"/>
    <mergeCell ref="A41:A42"/>
    <mergeCell ref="A47:A49"/>
    <mergeCell ref="A22:A23"/>
    <mergeCell ref="A24:A26"/>
    <mergeCell ref="A27:A28"/>
    <mergeCell ref="A37:A38"/>
    <mergeCell ref="A39:A40"/>
    <mergeCell ref="D76:K76"/>
    <mergeCell ref="D77:K77"/>
    <mergeCell ref="D4:K4"/>
    <mergeCell ref="D40:K40"/>
    <mergeCell ref="D39:K39"/>
    <mergeCell ref="D37:K37"/>
    <mergeCell ref="D38:K38"/>
    <mergeCell ref="D51:K51"/>
    <mergeCell ref="B3:K3"/>
    <mergeCell ref="A4:A7"/>
    <mergeCell ref="A13:A14"/>
    <mergeCell ref="A19:A21"/>
    <mergeCell ref="A84:B84"/>
    <mergeCell ref="A74:A75"/>
    <mergeCell ref="B67:K67"/>
    <mergeCell ref="B53:K53"/>
    <mergeCell ref="A71:A72"/>
    <mergeCell ref="A76:A77"/>
    <mergeCell ref="A79:B79"/>
    <mergeCell ref="A80:K80"/>
    <mergeCell ref="A81:K81"/>
    <mergeCell ref="A56:A57"/>
    <mergeCell ref="A60:A61"/>
    <mergeCell ref="A63:A6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8AAB0-DC1B-4A17-86A6-F00F777EAA3C}">
  <sheetPr>
    <tabColor theme="6" tint="0.59999389629810485"/>
  </sheetPr>
  <dimension ref="A1:D21"/>
  <sheetViews>
    <sheetView zoomScaleNormal="100" workbookViewId="0">
      <selection sqref="A1:B1"/>
    </sheetView>
  </sheetViews>
  <sheetFormatPr baseColWidth="10" defaultRowHeight="15"/>
  <cols>
    <col min="1" max="1" width="21.85546875" customWidth="1"/>
    <col min="2" max="2" width="67.42578125" customWidth="1"/>
    <col min="4" max="4" width="17.85546875" customWidth="1"/>
  </cols>
  <sheetData>
    <row r="1" spans="1:4" ht="15.75">
      <c r="A1" s="364" t="s">
        <v>429</v>
      </c>
      <c r="B1" s="364"/>
      <c r="D1" s="28"/>
    </row>
    <row r="2" spans="1:4">
      <c r="A2" s="29"/>
      <c r="B2" s="29"/>
      <c r="C2" s="30"/>
      <c r="D2" s="30"/>
    </row>
    <row r="3" spans="1:4" ht="30">
      <c r="A3" s="46" t="s">
        <v>124</v>
      </c>
      <c r="B3" s="47" t="s">
        <v>125</v>
      </c>
      <c r="C3" s="46" t="s">
        <v>126</v>
      </c>
      <c r="D3" s="48" t="s">
        <v>127</v>
      </c>
    </row>
    <row r="4" spans="1:4">
      <c r="A4" s="36" t="s">
        <v>128</v>
      </c>
      <c r="B4" s="35" t="s">
        <v>619</v>
      </c>
      <c r="C4" s="37" t="s">
        <v>147</v>
      </c>
      <c r="D4" s="31">
        <v>0.95</v>
      </c>
    </row>
    <row r="5" spans="1:4">
      <c r="A5" s="38" t="s">
        <v>129</v>
      </c>
      <c r="B5" s="40" t="s">
        <v>628</v>
      </c>
      <c r="C5" s="41" t="s">
        <v>147</v>
      </c>
      <c r="D5" s="39">
        <v>0.95</v>
      </c>
    </row>
    <row r="6" spans="1:4">
      <c r="A6" s="36" t="s">
        <v>0</v>
      </c>
      <c r="B6" s="35" t="s">
        <v>620</v>
      </c>
      <c r="C6" s="37" t="s">
        <v>19</v>
      </c>
      <c r="D6" s="31">
        <v>0.95</v>
      </c>
    </row>
    <row r="7" spans="1:4">
      <c r="A7" s="263" t="s">
        <v>1</v>
      </c>
      <c r="B7" s="42" t="s">
        <v>625</v>
      </c>
      <c r="C7" s="260" t="s">
        <v>148</v>
      </c>
      <c r="D7" s="39">
        <v>0.95</v>
      </c>
    </row>
    <row r="8" spans="1:4">
      <c r="A8" s="36" t="s">
        <v>2</v>
      </c>
      <c r="B8" s="35" t="s">
        <v>130</v>
      </c>
      <c r="C8" s="34" t="s">
        <v>148</v>
      </c>
      <c r="D8" s="31">
        <v>0.95</v>
      </c>
    </row>
    <row r="9" spans="1:4">
      <c r="A9" s="264" t="s">
        <v>4</v>
      </c>
      <c r="B9" s="265" t="s">
        <v>629</v>
      </c>
      <c r="C9" s="266" t="s">
        <v>148</v>
      </c>
      <c r="D9" s="267">
        <v>0.95</v>
      </c>
    </row>
    <row r="10" spans="1:4">
      <c r="A10" s="36" t="s">
        <v>131</v>
      </c>
      <c r="B10" s="35" t="s">
        <v>621</v>
      </c>
      <c r="C10" s="279" t="s">
        <v>20</v>
      </c>
      <c r="D10" s="31">
        <v>0.95</v>
      </c>
    </row>
    <row r="11" spans="1:4">
      <c r="A11" s="264" t="s">
        <v>6</v>
      </c>
      <c r="B11" s="265" t="s">
        <v>622</v>
      </c>
      <c r="C11" s="268" t="s">
        <v>149</v>
      </c>
      <c r="D11" s="267">
        <v>0.95</v>
      </c>
    </row>
    <row r="12" spans="1:4">
      <c r="A12" s="36" t="s">
        <v>7</v>
      </c>
      <c r="B12" s="35" t="s">
        <v>626</v>
      </c>
      <c r="C12" s="280" t="s">
        <v>149</v>
      </c>
      <c r="D12" s="31">
        <v>0.95</v>
      </c>
    </row>
    <row r="13" spans="1:4">
      <c r="A13" s="270" t="s">
        <v>8</v>
      </c>
      <c r="B13" s="271" t="s">
        <v>627</v>
      </c>
      <c r="C13" s="269" t="s">
        <v>22</v>
      </c>
      <c r="D13" s="267">
        <v>0.95</v>
      </c>
    </row>
    <row r="14" spans="1:4">
      <c r="A14" s="67" t="s">
        <v>9</v>
      </c>
      <c r="B14" s="35" t="s">
        <v>623</v>
      </c>
      <c r="C14" s="262" t="s">
        <v>23</v>
      </c>
      <c r="D14" s="281">
        <v>0.95</v>
      </c>
    </row>
    <row r="15" spans="1:4">
      <c r="A15" s="273" t="s">
        <v>10</v>
      </c>
      <c r="B15" s="274" t="s">
        <v>132</v>
      </c>
      <c r="C15" s="275" t="s">
        <v>24</v>
      </c>
      <c r="D15" s="276">
        <v>0.95</v>
      </c>
    </row>
    <row r="16" spans="1:4">
      <c r="A16" s="282" t="s">
        <v>11</v>
      </c>
      <c r="B16" s="35" t="s">
        <v>630</v>
      </c>
      <c r="C16" s="283" t="s">
        <v>25</v>
      </c>
      <c r="D16" s="31">
        <v>0.95</v>
      </c>
    </row>
    <row r="17" spans="1:4">
      <c r="A17" s="278" t="s">
        <v>12</v>
      </c>
      <c r="B17" s="265" t="s">
        <v>624</v>
      </c>
      <c r="C17" s="277" t="s">
        <v>26</v>
      </c>
      <c r="D17" s="267">
        <v>0.95</v>
      </c>
    </row>
    <row r="18" spans="1:4">
      <c r="A18" s="284" t="s">
        <v>13</v>
      </c>
      <c r="B18" s="35" t="s">
        <v>151</v>
      </c>
      <c r="C18" s="283" t="s">
        <v>27</v>
      </c>
      <c r="D18" s="31">
        <v>0.95</v>
      </c>
    </row>
    <row r="19" spans="1:4">
      <c r="A19" s="278" t="s">
        <v>13</v>
      </c>
      <c r="B19" s="265" t="s">
        <v>150</v>
      </c>
      <c r="C19" s="277" t="s">
        <v>28</v>
      </c>
      <c r="D19" s="267">
        <v>0.95</v>
      </c>
    </row>
    <row r="20" spans="1:4">
      <c r="A20" s="284" t="s">
        <v>14</v>
      </c>
      <c r="B20" s="35" t="s">
        <v>14</v>
      </c>
      <c r="C20" s="283" t="s">
        <v>29</v>
      </c>
      <c r="D20" s="281">
        <v>0.95</v>
      </c>
    </row>
    <row r="21" spans="1:4">
      <c r="A21" s="278" t="s">
        <v>356</v>
      </c>
      <c r="B21" s="265" t="s">
        <v>357</v>
      </c>
      <c r="C21" s="277" t="s">
        <v>347</v>
      </c>
      <c r="D21" s="272">
        <v>0.95</v>
      </c>
    </row>
  </sheetData>
  <sheetProtection algorithmName="SHA-512" hashValue="Kc3dT+GcJA3CvNXZLfgelJO0ETY8SukbroCsJDJSUfbtuFK9H4OV2//fC3oGVlrwSxbhbeRQDjzb1r0v9oUqWw==" saltValue="3C2NvwJabWy7lpOvA8ComQ==" spinCount="100000" sheet="1" objects="1" scenarios="1"/>
  <mergeCells count="1">
    <mergeCell ref="A1:B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7F37-1128-4C02-A713-D821BE3C7057}">
  <sheetPr>
    <tabColor theme="6" tint="0.59999389629810485"/>
  </sheetPr>
  <dimension ref="A1:H7"/>
  <sheetViews>
    <sheetView workbookViewId="0">
      <selection sqref="A1:E1"/>
    </sheetView>
  </sheetViews>
  <sheetFormatPr baseColWidth="10" defaultRowHeight="15"/>
  <cols>
    <col min="1" max="1" width="10.42578125" customWidth="1"/>
    <col min="2" max="2" width="42.140625" customWidth="1"/>
    <col min="3" max="3" width="25.28515625" customWidth="1"/>
    <col min="4" max="4" width="22.5703125" customWidth="1"/>
    <col min="5" max="5" width="21.85546875" customWidth="1"/>
    <col min="7" max="7" width="13.85546875" customWidth="1"/>
    <col min="8" max="8" width="33.7109375" customWidth="1"/>
  </cols>
  <sheetData>
    <row r="1" spans="1:8" ht="18.75" customHeight="1">
      <c r="A1" s="316" t="s">
        <v>427</v>
      </c>
      <c r="B1" s="316"/>
      <c r="C1" s="316"/>
      <c r="D1" s="316"/>
      <c r="E1" s="316"/>
    </row>
    <row r="3" spans="1:8" ht="25.5">
      <c r="A3" s="53" t="s">
        <v>145</v>
      </c>
      <c r="B3" s="53" t="s">
        <v>146</v>
      </c>
      <c r="C3" s="54" t="s">
        <v>152</v>
      </c>
      <c r="D3" s="54" t="s">
        <v>154</v>
      </c>
      <c r="E3" s="215" t="s">
        <v>291</v>
      </c>
      <c r="F3" s="365" t="s">
        <v>333</v>
      </c>
      <c r="G3" s="365"/>
      <c r="H3" s="49" t="s">
        <v>153</v>
      </c>
    </row>
    <row r="4" spans="1:8" ht="15.75">
      <c r="A4" s="366"/>
      <c r="B4" s="366"/>
      <c r="C4" s="366"/>
      <c r="D4" s="366"/>
      <c r="E4" s="366"/>
      <c r="F4" s="366"/>
      <c r="G4" s="366"/>
      <c r="H4" s="367"/>
    </row>
    <row r="5" spans="1:8" ht="22.5" customHeight="1">
      <c r="A5" s="214" t="s">
        <v>301</v>
      </c>
      <c r="B5" s="306" t="s">
        <v>426</v>
      </c>
      <c r="C5" s="50" t="s">
        <v>428</v>
      </c>
      <c r="D5" s="51">
        <v>40789</v>
      </c>
      <c r="E5" s="52">
        <v>6280.34</v>
      </c>
      <c r="F5" s="368">
        <v>6100</v>
      </c>
      <c r="G5" s="369"/>
      <c r="H5" s="258" t="s">
        <v>820</v>
      </c>
    </row>
    <row r="6" spans="1:8" ht="22.5" customHeight="1">
      <c r="A6" s="214" t="s">
        <v>305</v>
      </c>
      <c r="B6" s="306" t="s">
        <v>426</v>
      </c>
      <c r="C6" s="50" t="s">
        <v>428</v>
      </c>
      <c r="D6" s="51">
        <v>40789</v>
      </c>
      <c r="E6" s="307"/>
      <c r="F6" s="370"/>
      <c r="G6" s="371"/>
      <c r="H6" s="258" t="s">
        <v>820</v>
      </c>
    </row>
    <row r="7" spans="1:8" ht="15.75">
      <c r="A7" s="366"/>
      <c r="B7" s="366"/>
      <c r="C7" s="366"/>
      <c r="D7" s="366"/>
      <c r="E7" s="366"/>
      <c r="F7" s="366"/>
      <c r="G7" s="366"/>
      <c r="H7" s="367"/>
    </row>
  </sheetData>
  <sheetProtection algorithmName="SHA-512" hashValue="WVEN/Ui3tAZcl/AhvLhjIGzEw6gLKQ7JvKo4mDLCk55RcZ/hXwLCXZf2x3QGRGkQw6sEiQOT1Pg/rli9ucCBLw==" saltValue="du/gz862lPgYrCn0ULUurA==" spinCount="100000" sheet="1" objects="1" scenarios="1"/>
  <mergeCells count="6">
    <mergeCell ref="A1:E1"/>
    <mergeCell ref="F3:G3"/>
    <mergeCell ref="A4:H4"/>
    <mergeCell ref="A7:H7"/>
    <mergeCell ref="F5:G5"/>
    <mergeCell ref="F6:G6"/>
  </mergeCells>
  <phoneticPr fontId="19" type="noConversion"/>
  <dataValidations count="1">
    <dataValidation type="custom" allowBlank="1" showInputMessage="1" showErrorMessage="1" errorTitle="Wert zu hoch" promptTitle="Wert zu hoch" sqref="F5:F6" xr:uid="{B2D36B1E-0B18-4326-AC8C-18EF7176EDC9}">
      <formula1>F5</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CFAAD-1769-42A0-9504-A238B985260B}">
  <sheetPr>
    <tabColor theme="6" tint="0.59999389629810485"/>
  </sheetPr>
  <dimension ref="A1:I146"/>
  <sheetViews>
    <sheetView zoomScale="85" zoomScaleNormal="85" workbookViewId="0">
      <selection activeCell="A2" sqref="A2"/>
    </sheetView>
  </sheetViews>
  <sheetFormatPr baseColWidth="10" defaultColWidth="10.28515625" defaultRowHeight="14.25"/>
  <cols>
    <col min="1" max="1" width="29.7109375" style="257" customWidth="1"/>
    <col min="2" max="2" width="38.85546875" style="257" customWidth="1"/>
    <col min="3" max="7" width="17.140625" style="257" customWidth="1"/>
    <col min="8" max="8" width="22.85546875" style="257" customWidth="1"/>
    <col min="9" max="9" width="45.7109375" style="257" customWidth="1"/>
    <col min="10" max="16384" width="10.28515625" style="257"/>
  </cols>
  <sheetData>
    <row r="1" spans="1:9" ht="27.95" customHeight="1">
      <c r="A1" s="374" t="s">
        <v>813</v>
      </c>
      <c r="B1" s="374"/>
      <c r="C1" s="374"/>
      <c r="D1" s="374"/>
      <c r="E1" s="374"/>
      <c r="F1" s="374"/>
      <c r="G1" s="374"/>
      <c r="H1" s="374"/>
      <c r="I1" s="374"/>
    </row>
    <row r="2" spans="1:9" ht="15">
      <c r="A2" s="286"/>
      <c r="B2" s="286"/>
      <c r="C2" s="286"/>
      <c r="D2" s="286"/>
      <c r="E2" s="286"/>
      <c r="F2" s="286"/>
      <c r="G2" s="286"/>
      <c r="H2" s="286"/>
      <c r="I2" s="286"/>
    </row>
    <row r="3" spans="1:9" ht="24" customHeight="1">
      <c r="A3" s="375" t="s">
        <v>671</v>
      </c>
      <c r="B3" s="375"/>
      <c r="C3" s="375"/>
      <c r="D3" s="375"/>
      <c r="E3" s="375"/>
      <c r="F3" s="375"/>
      <c r="G3" s="375"/>
      <c r="H3" s="375"/>
      <c r="I3" s="375"/>
    </row>
    <row r="4" spans="1:9" ht="24" customHeight="1">
      <c r="A4" s="375"/>
      <c r="B4" s="375"/>
      <c r="C4" s="375"/>
      <c r="D4" s="375"/>
      <c r="E4" s="375"/>
      <c r="F4" s="375"/>
      <c r="G4" s="375"/>
      <c r="H4" s="375"/>
      <c r="I4" s="375"/>
    </row>
    <row r="5" spans="1:9" ht="24" customHeight="1">
      <c r="A5" s="375"/>
      <c r="B5" s="375"/>
      <c r="C5" s="375"/>
      <c r="D5" s="375"/>
      <c r="E5" s="375"/>
      <c r="F5" s="375"/>
      <c r="G5" s="375"/>
      <c r="H5" s="375"/>
      <c r="I5" s="375"/>
    </row>
    <row r="6" spans="1:9" ht="15">
      <c r="A6" s="286"/>
      <c r="B6" s="286"/>
      <c r="C6" s="286"/>
      <c r="D6" s="286"/>
      <c r="E6" s="286"/>
      <c r="F6" s="286"/>
      <c r="G6" s="286"/>
      <c r="H6" s="286"/>
      <c r="I6" s="286"/>
    </row>
    <row r="7" spans="1:9" ht="15">
      <c r="A7" s="373" t="s">
        <v>672</v>
      </c>
      <c r="B7" s="373"/>
      <c r="C7" s="373"/>
      <c r="D7" s="373"/>
      <c r="E7" s="373"/>
      <c r="F7" s="373"/>
      <c r="G7" s="373"/>
      <c r="H7" s="373"/>
      <c r="I7" s="373"/>
    </row>
    <row r="8" spans="1:9" ht="30">
      <c r="A8" s="287" t="s">
        <v>673</v>
      </c>
      <c r="B8" s="287" t="s">
        <v>674</v>
      </c>
      <c r="C8" s="287" t="s">
        <v>675</v>
      </c>
      <c r="D8" s="287" t="s">
        <v>676</v>
      </c>
      <c r="E8" s="376" t="s">
        <v>677</v>
      </c>
      <c r="F8" s="376"/>
      <c r="G8" s="376"/>
      <c r="H8" s="376"/>
      <c r="I8" s="376"/>
    </row>
    <row r="9" spans="1:9" ht="33.950000000000003" customHeight="1">
      <c r="A9" s="288" t="s">
        <v>678</v>
      </c>
      <c r="B9" s="288" t="s">
        <v>679</v>
      </c>
      <c r="C9" s="288" t="s">
        <v>680</v>
      </c>
      <c r="D9" s="288" t="s">
        <v>681</v>
      </c>
      <c r="E9" s="377" t="s">
        <v>682</v>
      </c>
      <c r="F9" s="377"/>
      <c r="G9" s="377"/>
      <c r="H9" s="377"/>
      <c r="I9" s="377"/>
    </row>
    <row r="10" spans="1:9" ht="33.950000000000003" customHeight="1">
      <c r="A10" s="288" t="s">
        <v>683</v>
      </c>
      <c r="B10" s="288" t="s">
        <v>684</v>
      </c>
      <c r="C10" s="288" t="s">
        <v>685</v>
      </c>
      <c r="D10" s="288" t="s">
        <v>686</v>
      </c>
      <c r="E10" s="377" t="s">
        <v>687</v>
      </c>
      <c r="F10" s="377"/>
      <c r="G10" s="377"/>
      <c r="H10" s="377"/>
      <c r="I10" s="377"/>
    </row>
    <row r="11" spans="1:9" ht="33.950000000000003" customHeight="1">
      <c r="A11" s="288" t="s">
        <v>688</v>
      </c>
      <c r="B11" s="288" t="s">
        <v>689</v>
      </c>
      <c r="C11" s="288" t="s">
        <v>690</v>
      </c>
      <c r="D11" s="288" t="s">
        <v>686</v>
      </c>
      <c r="E11" s="377" t="s">
        <v>691</v>
      </c>
      <c r="F11" s="377"/>
      <c r="G11" s="377"/>
      <c r="H11" s="377"/>
      <c r="I11" s="377"/>
    </row>
    <row r="12" spans="1:9" ht="15">
      <c r="A12" s="286"/>
      <c r="B12" s="286"/>
      <c r="C12" s="286"/>
      <c r="D12" s="286"/>
      <c r="E12" s="286"/>
      <c r="F12" s="286"/>
      <c r="G12" s="286"/>
      <c r="H12" s="286"/>
      <c r="I12" s="286"/>
    </row>
    <row r="13" spans="1:9" ht="15">
      <c r="A13" s="373" t="s">
        <v>406</v>
      </c>
      <c r="B13" s="373"/>
      <c r="C13" s="373"/>
      <c r="D13" s="373"/>
      <c r="E13" s="373"/>
      <c r="F13" s="373"/>
      <c r="G13" s="373"/>
      <c r="H13" s="373"/>
      <c r="I13" s="373"/>
    </row>
    <row r="14" spans="1:9" ht="30">
      <c r="A14" s="287" t="s">
        <v>668</v>
      </c>
      <c r="B14" s="287" t="s">
        <v>667</v>
      </c>
      <c r="C14" s="287" t="s">
        <v>692</v>
      </c>
      <c r="D14" s="286"/>
      <c r="E14" s="287" t="s">
        <v>407</v>
      </c>
      <c r="F14" s="287" t="s">
        <v>408</v>
      </c>
      <c r="G14" s="286"/>
      <c r="H14" s="286"/>
      <c r="I14" s="286"/>
    </row>
    <row r="15" spans="1:9" ht="15">
      <c r="A15" s="286" t="s">
        <v>631</v>
      </c>
      <c r="B15" s="286" t="s">
        <v>665</v>
      </c>
      <c r="C15" s="286">
        <v>1</v>
      </c>
      <c r="D15" s="286"/>
      <c r="E15" s="286" t="s">
        <v>409</v>
      </c>
      <c r="F15" s="289">
        <v>1</v>
      </c>
      <c r="G15" s="286"/>
      <c r="H15" s="286"/>
      <c r="I15" s="286"/>
    </row>
    <row r="16" spans="1:9" ht="15">
      <c r="A16" s="286" t="s">
        <v>420</v>
      </c>
      <c r="B16" s="286" t="s">
        <v>665</v>
      </c>
      <c r="C16" s="286">
        <v>1</v>
      </c>
      <c r="D16" s="286"/>
      <c r="E16" s="286" t="s">
        <v>413</v>
      </c>
      <c r="F16" s="289">
        <v>3.5</v>
      </c>
      <c r="G16" s="286"/>
      <c r="H16" s="286"/>
      <c r="I16" s="286"/>
    </row>
    <row r="17" spans="1:9" ht="15">
      <c r="A17" s="286" t="s">
        <v>632</v>
      </c>
      <c r="B17" s="286" t="s">
        <v>664</v>
      </c>
      <c r="C17" s="286">
        <v>14</v>
      </c>
      <c r="D17" s="286"/>
      <c r="E17" s="286" t="s">
        <v>415</v>
      </c>
      <c r="F17" s="289">
        <v>6</v>
      </c>
      <c r="G17" s="286"/>
      <c r="H17" s="286"/>
      <c r="I17" s="286"/>
    </row>
    <row r="18" spans="1:9" ht="15">
      <c r="A18" s="286" t="s">
        <v>411</v>
      </c>
      <c r="B18" s="286" t="s">
        <v>412</v>
      </c>
      <c r="C18" s="286">
        <v>1</v>
      </c>
      <c r="D18" s="286"/>
      <c r="E18" s="286" t="s">
        <v>416</v>
      </c>
      <c r="F18" s="289">
        <v>7</v>
      </c>
      <c r="G18" s="286"/>
      <c r="H18" s="286"/>
      <c r="I18" s="286"/>
    </row>
    <row r="19" spans="1:9" ht="15">
      <c r="A19" s="286" t="s">
        <v>693</v>
      </c>
      <c r="B19" s="286" t="s">
        <v>694</v>
      </c>
      <c r="C19" s="286">
        <v>123</v>
      </c>
      <c r="D19" s="286"/>
      <c r="E19" s="286"/>
      <c r="F19" s="286"/>
      <c r="G19" s="286"/>
      <c r="H19" s="286"/>
      <c r="I19" s="286"/>
    </row>
    <row r="20" spans="1:9" ht="15">
      <c r="A20" s="286"/>
      <c r="B20" s="286"/>
      <c r="C20" s="286"/>
      <c r="D20" s="286"/>
      <c r="E20" s="286"/>
      <c r="F20" s="286"/>
      <c r="G20" s="286"/>
      <c r="H20" s="286"/>
      <c r="I20" s="286"/>
    </row>
    <row r="21" spans="1:9" ht="15">
      <c r="A21" s="373" t="s">
        <v>695</v>
      </c>
      <c r="B21" s="373"/>
      <c r="C21" s="373"/>
      <c r="D21" s="373"/>
      <c r="E21" s="373"/>
      <c r="F21" s="373"/>
      <c r="G21" s="373"/>
      <c r="H21" s="373"/>
      <c r="I21" s="373"/>
    </row>
    <row r="22" spans="1:9" ht="30">
      <c r="A22" s="287" t="s">
        <v>696</v>
      </c>
      <c r="B22" s="287" t="s">
        <v>697</v>
      </c>
      <c r="C22" s="287" t="s">
        <v>698</v>
      </c>
      <c r="D22" s="287" t="s">
        <v>699</v>
      </c>
      <c r="E22" s="287" t="s">
        <v>700</v>
      </c>
      <c r="F22" s="287" t="s">
        <v>701</v>
      </c>
      <c r="G22" s="287" t="s">
        <v>702</v>
      </c>
      <c r="H22" s="287" t="s">
        <v>703</v>
      </c>
      <c r="I22" s="286"/>
    </row>
    <row r="23" spans="1:9" ht="30">
      <c r="A23" s="288" t="s">
        <v>704</v>
      </c>
      <c r="B23" s="288" t="s">
        <v>705</v>
      </c>
      <c r="C23" s="290" t="s">
        <v>706</v>
      </c>
      <c r="D23" s="290" t="s">
        <v>707</v>
      </c>
      <c r="E23" s="290" t="s">
        <v>708</v>
      </c>
      <c r="F23" s="290" t="s">
        <v>709</v>
      </c>
      <c r="G23" s="290" t="s">
        <v>710</v>
      </c>
      <c r="H23" s="288" t="s">
        <v>711</v>
      </c>
      <c r="I23" s="286"/>
    </row>
    <row r="24" spans="1:9" ht="30">
      <c r="A24" s="288" t="s">
        <v>712</v>
      </c>
      <c r="B24" s="288" t="s">
        <v>713</v>
      </c>
      <c r="C24" s="290" t="s">
        <v>714</v>
      </c>
      <c r="D24" s="290" t="s">
        <v>715</v>
      </c>
      <c r="E24" s="290" t="s">
        <v>716</v>
      </c>
      <c r="F24" s="290" t="s">
        <v>717</v>
      </c>
      <c r="G24" s="290" t="s">
        <v>718</v>
      </c>
      <c r="H24" s="288" t="s">
        <v>711</v>
      </c>
      <c r="I24" s="286"/>
    </row>
    <row r="25" spans="1:9" ht="30">
      <c r="A25" s="288" t="s">
        <v>719</v>
      </c>
      <c r="B25" s="288" t="s">
        <v>713</v>
      </c>
      <c r="C25" s="290" t="s">
        <v>720</v>
      </c>
      <c r="D25" s="290" t="s">
        <v>721</v>
      </c>
      <c r="E25" s="290" t="s">
        <v>722</v>
      </c>
      <c r="F25" s="290" t="s">
        <v>723</v>
      </c>
      <c r="G25" s="290" t="s">
        <v>724</v>
      </c>
      <c r="H25" s="288" t="s">
        <v>711</v>
      </c>
      <c r="I25" s="286"/>
    </row>
    <row r="26" spans="1:9" ht="30">
      <c r="A26" s="288" t="s">
        <v>725</v>
      </c>
      <c r="B26" s="288" t="s">
        <v>705</v>
      </c>
      <c r="C26" s="290" t="s">
        <v>726</v>
      </c>
      <c r="D26" s="290" t="s">
        <v>727</v>
      </c>
      <c r="E26" s="290" t="s">
        <v>728</v>
      </c>
      <c r="F26" s="290" t="s">
        <v>729</v>
      </c>
      <c r="G26" s="290" t="s">
        <v>730</v>
      </c>
      <c r="H26" s="288" t="s">
        <v>711</v>
      </c>
      <c r="I26" s="286"/>
    </row>
    <row r="27" spans="1:9" ht="30">
      <c r="A27" s="288" t="s">
        <v>731</v>
      </c>
      <c r="B27" s="288" t="s">
        <v>713</v>
      </c>
      <c r="C27" s="290" t="s">
        <v>732</v>
      </c>
      <c r="D27" s="290" t="s">
        <v>733</v>
      </c>
      <c r="E27" s="290" t="s">
        <v>734</v>
      </c>
      <c r="F27" s="290" t="s">
        <v>735</v>
      </c>
      <c r="G27" s="290" t="s">
        <v>736</v>
      </c>
      <c r="H27" s="288" t="s">
        <v>711</v>
      </c>
      <c r="I27" s="286"/>
    </row>
    <row r="28" spans="1:9" ht="30">
      <c r="A28" s="288" t="s">
        <v>737</v>
      </c>
      <c r="B28" s="288" t="s">
        <v>713</v>
      </c>
      <c r="C28" s="290" t="s">
        <v>738</v>
      </c>
      <c r="D28" s="290" t="s">
        <v>739</v>
      </c>
      <c r="E28" s="290" t="s">
        <v>740</v>
      </c>
      <c r="F28" s="290" t="s">
        <v>741</v>
      </c>
      <c r="G28" s="290" t="s">
        <v>742</v>
      </c>
      <c r="H28" s="288" t="s">
        <v>711</v>
      </c>
      <c r="I28" s="286"/>
    </row>
    <row r="29" spans="1:9" ht="30">
      <c r="A29" s="288" t="s">
        <v>743</v>
      </c>
      <c r="B29" s="288" t="s">
        <v>713</v>
      </c>
      <c r="C29" s="290" t="s">
        <v>744</v>
      </c>
      <c r="D29" s="290" t="s">
        <v>745</v>
      </c>
      <c r="E29" s="290" t="s">
        <v>746</v>
      </c>
      <c r="F29" s="290" t="s">
        <v>747</v>
      </c>
      <c r="G29" s="290" t="s">
        <v>748</v>
      </c>
      <c r="H29" s="288" t="s">
        <v>711</v>
      </c>
      <c r="I29" s="286"/>
    </row>
    <row r="30" spans="1:9" ht="30">
      <c r="A30" s="288" t="s">
        <v>749</v>
      </c>
      <c r="B30" s="288" t="s">
        <v>713</v>
      </c>
      <c r="C30" s="290" t="s">
        <v>750</v>
      </c>
      <c r="D30" s="290" t="s">
        <v>751</v>
      </c>
      <c r="E30" s="290" t="s">
        <v>752</v>
      </c>
      <c r="F30" s="290" t="s">
        <v>753</v>
      </c>
      <c r="G30" s="290" t="s">
        <v>754</v>
      </c>
      <c r="H30" s="288" t="s">
        <v>711</v>
      </c>
      <c r="I30" s="286"/>
    </row>
    <row r="31" spans="1:9" ht="30">
      <c r="A31" s="288" t="s">
        <v>755</v>
      </c>
      <c r="B31" s="288" t="s">
        <v>713</v>
      </c>
      <c r="C31" s="290" t="s">
        <v>756</v>
      </c>
      <c r="D31" s="290" t="s">
        <v>757</v>
      </c>
      <c r="E31" s="290" t="s">
        <v>758</v>
      </c>
      <c r="F31" s="290" t="s">
        <v>759</v>
      </c>
      <c r="G31" s="290" t="s">
        <v>760</v>
      </c>
      <c r="H31" s="288" t="s">
        <v>711</v>
      </c>
      <c r="I31" s="286"/>
    </row>
    <row r="32" spans="1:9" ht="30">
      <c r="A32" s="288" t="s">
        <v>411</v>
      </c>
      <c r="B32" s="288" t="s">
        <v>761</v>
      </c>
      <c r="C32" s="290" t="s">
        <v>656</v>
      </c>
      <c r="D32" s="290" t="s">
        <v>651</v>
      </c>
      <c r="E32" s="290" t="s">
        <v>646</v>
      </c>
      <c r="F32" s="290" t="s">
        <v>641</v>
      </c>
      <c r="G32" s="290" t="s">
        <v>636</v>
      </c>
      <c r="H32" s="288" t="s">
        <v>762</v>
      </c>
      <c r="I32" s="286"/>
    </row>
    <row r="33" spans="1:9" ht="30">
      <c r="A33" s="288" t="s">
        <v>763</v>
      </c>
      <c r="B33" s="288" t="s">
        <v>705</v>
      </c>
      <c r="C33" s="290" t="s">
        <v>764</v>
      </c>
      <c r="D33" s="290" t="s">
        <v>765</v>
      </c>
      <c r="E33" s="290" t="s">
        <v>766</v>
      </c>
      <c r="F33" s="290" t="s">
        <v>767</v>
      </c>
      <c r="G33" s="290" t="s">
        <v>768</v>
      </c>
      <c r="H33" s="288" t="s">
        <v>711</v>
      </c>
      <c r="I33" s="286"/>
    </row>
    <row r="34" spans="1:9" ht="15">
      <c r="A34" s="286"/>
      <c r="B34" s="286"/>
      <c r="C34" s="286"/>
      <c r="D34" s="286"/>
      <c r="E34" s="286"/>
      <c r="F34" s="286"/>
      <c r="G34" s="286"/>
      <c r="H34" s="286"/>
      <c r="I34" s="286"/>
    </row>
    <row r="35" spans="1:9" ht="15">
      <c r="A35" s="286"/>
      <c r="B35" s="286"/>
      <c r="C35" s="286"/>
      <c r="D35" s="286"/>
      <c r="E35" s="286"/>
      <c r="F35" s="286"/>
      <c r="G35" s="286"/>
      <c r="H35" s="286"/>
      <c r="I35" s="286"/>
    </row>
    <row r="36" spans="1:9" ht="15">
      <c r="A36" s="372" t="s">
        <v>769</v>
      </c>
      <c r="B36" s="373"/>
      <c r="C36" s="373"/>
      <c r="D36" s="373"/>
      <c r="E36" s="373"/>
      <c r="F36" s="373"/>
      <c r="G36" s="373"/>
      <c r="H36" s="373"/>
      <c r="I36" s="373"/>
    </row>
    <row r="37" spans="1:9" ht="30">
      <c r="A37" s="287" t="s">
        <v>417</v>
      </c>
      <c r="B37" s="287" t="s">
        <v>418</v>
      </c>
      <c r="C37" s="287" t="s">
        <v>770</v>
      </c>
      <c r="D37" s="287" t="s">
        <v>635</v>
      </c>
      <c r="E37" s="287" t="s">
        <v>771</v>
      </c>
      <c r="F37" s="287" t="s">
        <v>772</v>
      </c>
      <c r="G37" s="287" t="s">
        <v>773</v>
      </c>
      <c r="H37" s="287" t="s">
        <v>774</v>
      </c>
      <c r="I37" s="287" t="s">
        <v>775</v>
      </c>
    </row>
    <row r="38" spans="1:9" ht="15">
      <c r="A38" s="291">
        <v>2027</v>
      </c>
      <c r="B38" s="292">
        <v>365</v>
      </c>
      <c r="C38" s="292">
        <v>17</v>
      </c>
      <c r="D38" s="292">
        <v>348</v>
      </c>
      <c r="E38" s="292">
        <v>290</v>
      </c>
      <c r="F38" s="292">
        <v>48</v>
      </c>
      <c r="G38" s="292">
        <v>7</v>
      </c>
      <c r="H38" s="292">
        <v>3</v>
      </c>
      <c r="I38" s="292">
        <v>348</v>
      </c>
    </row>
    <row r="39" spans="1:9" ht="15">
      <c r="A39" s="291">
        <v>2028</v>
      </c>
      <c r="B39" s="292">
        <v>366</v>
      </c>
      <c r="C39" s="292">
        <v>17</v>
      </c>
      <c r="D39" s="292">
        <v>349</v>
      </c>
      <c r="E39" s="292">
        <v>288</v>
      </c>
      <c r="F39" s="292">
        <v>51</v>
      </c>
      <c r="G39" s="292">
        <v>7</v>
      </c>
      <c r="H39" s="292">
        <v>3</v>
      </c>
      <c r="I39" s="292">
        <v>349</v>
      </c>
    </row>
    <row r="40" spans="1:9" ht="15">
      <c r="A40" s="291">
        <v>2029</v>
      </c>
      <c r="B40" s="292">
        <v>365</v>
      </c>
      <c r="C40" s="292">
        <v>17</v>
      </c>
      <c r="D40" s="292">
        <v>348</v>
      </c>
      <c r="E40" s="292">
        <v>288</v>
      </c>
      <c r="F40" s="292">
        <v>50</v>
      </c>
      <c r="G40" s="292">
        <v>7</v>
      </c>
      <c r="H40" s="292">
        <v>3</v>
      </c>
      <c r="I40" s="292">
        <v>348</v>
      </c>
    </row>
    <row r="41" spans="1:9" ht="15">
      <c r="A41" s="291">
        <v>2030</v>
      </c>
      <c r="B41" s="292">
        <v>365</v>
      </c>
      <c r="C41" s="292">
        <v>17</v>
      </c>
      <c r="D41" s="292">
        <v>348</v>
      </c>
      <c r="E41" s="292">
        <v>288</v>
      </c>
      <c r="F41" s="292">
        <v>50</v>
      </c>
      <c r="G41" s="292">
        <v>7</v>
      </c>
      <c r="H41" s="292">
        <v>3</v>
      </c>
      <c r="I41" s="292">
        <v>348</v>
      </c>
    </row>
    <row r="42" spans="1:9" ht="15">
      <c r="A42" s="291">
        <v>2031</v>
      </c>
      <c r="B42" s="292">
        <v>365</v>
      </c>
      <c r="C42" s="292">
        <v>17</v>
      </c>
      <c r="D42" s="292">
        <v>348</v>
      </c>
      <c r="E42" s="292">
        <v>288</v>
      </c>
      <c r="F42" s="292">
        <v>50</v>
      </c>
      <c r="G42" s="292">
        <v>7</v>
      </c>
      <c r="H42" s="292">
        <v>3</v>
      </c>
      <c r="I42" s="292">
        <v>348</v>
      </c>
    </row>
    <row r="43" spans="1:9" ht="15">
      <c r="A43" s="293" t="s">
        <v>419</v>
      </c>
      <c r="B43" s="294">
        <f t="shared" ref="B43:I43" si="0">AVERAGE(B38:B42)</f>
        <v>365.2</v>
      </c>
      <c r="C43" s="294">
        <f t="shared" si="0"/>
        <v>17</v>
      </c>
      <c r="D43" s="294">
        <f t="shared" si="0"/>
        <v>348.2</v>
      </c>
      <c r="E43" s="294">
        <f t="shared" si="0"/>
        <v>288.39999999999998</v>
      </c>
      <c r="F43" s="294">
        <f t="shared" si="0"/>
        <v>49.8</v>
      </c>
      <c r="G43" s="294">
        <f t="shared" si="0"/>
        <v>7</v>
      </c>
      <c r="H43" s="294">
        <f t="shared" si="0"/>
        <v>3</v>
      </c>
      <c r="I43" s="294">
        <f t="shared" si="0"/>
        <v>348.2</v>
      </c>
    </row>
    <row r="44" spans="1:9" ht="15">
      <c r="A44" s="291"/>
      <c r="B44" s="295"/>
      <c r="C44" s="295"/>
      <c r="D44" s="295"/>
      <c r="E44" s="295"/>
      <c r="F44" s="295"/>
      <c r="G44" s="295"/>
      <c r="H44" s="295"/>
      <c r="I44" s="295"/>
    </row>
    <row r="45" spans="1:9" ht="15">
      <c r="A45" s="291"/>
      <c r="B45" s="295"/>
      <c r="C45" s="295"/>
      <c r="D45" s="295"/>
      <c r="E45" s="295"/>
      <c r="F45" s="295"/>
      <c r="G45" s="295"/>
      <c r="H45" s="295"/>
      <c r="I45" s="295"/>
    </row>
    <row r="46" spans="1:9" ht="15">
      <c r="A46" s="372" t="s">
        <v>776</v>
      </c>
      <c r="B46" s="373"/>
      <c r="C46" s="373"/>
      <c r="D46" s="373"/>
      <c r="E46" s="373"/>
      <c r="F46" s="373"/>
      <c r="G46" s="373"/>
      <c r="H46" s="373"/>
      <c r="I46" s="373"/>
    </row>
    <row r="47" spans="1:9" ht="45">
      <c r="A47" s="287" t="s">
        <v>417</v>
      </c>
      <c r="B47" s="287" t="s">
        <v>663</v>
      </c>
      <c r="C47" s="287" t="s">
        <v>420</v>
      </c>
      <c r="D47" s="287" t="s">
        <v>662</v>
      </c>
      <c r="E47" s="287" t="s">
        <v>661</v>
      </c>
      <c r="F47" s="287" t="s">
        <v>411</v>
      </c>
      <c r="G47" s="295"/>
      <c r="H47" s="295"/>
      <c r="I47" s="295"/>
    </row>
    <row r="48" spans="1:9" ht="15">
      <c r="A48" s="291">
        <v>2027</v>
      </c>
      <c r="B48" s="296" t="s">
        <v>660</v>
      </c>
      <c r="C48" s="296" t="s">
        <v>659</v>
      </c>
      <c r="D48" s="296" t="s">
        <v>658</v>
      </c>
      <c r="E48" s="296" t="s">
        <v>657</v>
      </c>
      <c r="F48" s="296" t="s">
        <v>656</v>
      </c>
      <c r="G48" s="295"/>
      <c r="H48" s="295"/>
      <c r="I48" s="295"/>
    </row>
    <row r="49" spans="1:9" ht="15">
      <c r="A49" s="291">
        <v>2028</v>
      </c>
      <c r="B49" s="296" t="s">
        <v>655</v>
      </c>
      <c r="C49" s="296" t="s">
        <v>654</v>
      </c>
      <c r="D49" s="296" t="s">
        <v>653</v>
      </c>
      <c r="E49" s="296" t="s">
        <v>652</v>
      </c>
      <c r="F49" s="296" t="s">
        <v>651</v>
      </c>
      <c r="G49" s="295"/>
      <c r="H49" s="295"/>
      <c r="I49" s="295"/>
    </row>
    <row r="50" spans="1:9" ht="15">
      <c r="A50" s="291">
        <v>2029</v>
      </c>
      <c r="B50" s="296" t="s">
        <v>650</v>
      </c>
      <c r="C50" s="296" t="s">
        <v>649</v>
      </c>
      <c r="D50" s="296" t="s">
        <v>648</v>
      </c>
      <c r="E50" s="296" t="s">
        <v>647</v>
      </c>
      <c r="F50" s="296" t="s">
        <v>646</v>
      </c>
      <c r="G50" s="295"/>
      <c r="H50" s="295"/>
      <c r="I50" s="295"/>
    </row>
    <row r="51" spans="1:9" ht="15">
      <c r="A51" s="291">
        <v>2030</v>
      </c>
      <c r="B51" s="296" t="s">
        <v>645</v>
      </c>
      <c r="C51" s="296" t="s">
        <v>644</v>
      </c>
      <c r="D51" s="296" t="s">
        <v>643</v>
      </c>
      <c r="E51" s="296" t="s">
        <v>642</v>
      </c>
      <c r="F51" s="296" t="s">
        <v>641</v>
      </c>
      <c r="G51" s="295"/>
      <c r="H51" s="295"/>
      <c r="I51" s="295"/>
    </row>
    <row r="52" spans="1:9" ht="15">
      <c r="A52" s="291">
        <v>2031</v>
      </c>
      <c r="B52" s="296" t="s">
        <v>640</v>
      </c>
      <c r="C52" s="296" t="s">
        <v>639</v>
      </c>
      <c r="D52" s="296" t="s">
        <v>638</v>
      </c>
      <c r="E52" s="296" t="s">
        <v>637</v>
      </c>
      <c r="F52" s="296" t="s">
        <v>636</v>
      </c>
      <c r="G52" s="295"/>
      <c r="H52" s="295"/>
      <c r="I52" s="295"/>
    </row>
    <row r="53" spans="1:9" ht="15">
      <c r="A53" s="291"/>
      <c r="B53" s="295"/>
      <c r="C53" s="295"/>
      <c r="D53" s="295"/>
      <c r="E53" s="295"/>
      <c r="F53" s="295"/>
      <c r="G53" s="295"/>
      <c r="H53" s="295"/>
      <c r="I53" s="295"/>
    </row>
    <row r="54" spans="1:9" ht="15">
      <c r="A54" s="291"/>
      <c r="B54" s="295"/>
      <c r="C54" s="295"/>
      <c r="D54" s="295"/>
      <c r="E54" s="295"/>
      <c r="F54" s="295"/>
      <c r="G54" s="295"/>
      <c r="H54" s="295"/>
      <c r="I54" s="295"/>
    </row>
    <row r="55" spans="1:9" ht="15">
      <c r="A55" s="372" t="s">
        <v>777</v>
      </c>
      <c r="B55" s="373"/>
      <c r="C55" s="373"/>
      <c r="D55" s="373"/>
      <c r="E55" s="373"/>
      <c r="F55" s="373"/>
      <c r="G55" s="373"/>
      <c r="H55" s="373"/>
      <c r="I55" s="373"/>
    </row>
    <row r="56" spans="1:9" ht="30">
      <c r="A56" s="287" t="s">
        <v>417</v>
      </c>
      <c r="B56" s="287" t="s">
        <v>778</v>
      </c>
      <c r="C56" s="287" t="s">
        <v>666</v>
      </c>
      <c r="D56" s="287" t="s">
        <v>409</v>
      </c>
      <c r="E56" s="287" t="s">
        <v>413</v>
      </c>
      <c r="F56" s="287" t="s">
        <v>415</v>
      </c>
      <c r="G56" s="287" t="s">
        <v>416</v>
      </c>
      <c r="H56" s="287" t="s">
        <v>675</v>
      </c>
      <c r="I56" s="287" t="s">
        <v>779</v>
      </c>
    </row>
    <row r="57" spans="1:9" ht="15">
      <c r="A57" s="291">
        <v>2027</v>
      </c>
      <c r="B57" s="297" t="s">
        <v>771</v>
      </c>
      <c r="C57" s="298">
        <v>290</v>
      </c>
      <c r="D57" s="298">
        <f t="shared" ref="D57:D81" si="1">C57*$F$15/7</f>
        <v>41.428571428571431</v>
      </c>
      <c r="E57" s="298">
        <f t="shared" ref="E57:E81" si="2">C57*$F$16/7</f>
        <v>145</v>
      </c>
      <c r="F57" s="298">
        <f t="shared" ref="F57:F81" si="3">C57*$F$17/7</f>
        <v>248.57142857142858</v>
      </c>
      <c r="G57" s="298">
        <f t="shared" ref="G57:G81" si="4">C57*$F$18/7</f>
        <v>290</v>
      </c>
      <c r="H57" s="297" t="s">
        <v>780</v>
      </c>
      <c r="I57" s="297" t="s">
        <v>781</v>
      </c>
    </row>
    <row r="58" spans="1:9" ht="30">
      <c r="A58" s="291">
        <v>2027</v>
      </c>
      <c r="B58" s="297" t="s">
        <v>782</v>
      </c>
      <c r="C58" s="298">
        <v>48</v>
      </c>
      <c r="D58" s="298">
        <f t="shared" si="1"/>
        <v>6.8571428571428568</v>
      </c>
      <c r="E58" s="298">
        <f t="shared" si="2"/>
        <v>24</v>
      </c>
      <c r="F58" s="298">
        <f t="shared" si="3"/>
        <v>41.142857142857146</v>
      </c>
      <c r="G58" s="298">
        <f t="shared" si="4"/>
        <v>48</v>
      </c>
      <c r="H58" s="297" t="s">
        <v>685</v>
      </c>
      <c r="I58" s="297" t="s">
        <v>783</v>
      </c>
    </row>
    <row r="59" spans="1:9" ht="30">
      <c r="A59" s="291">
        <v>2027</v>
      </c>
      <c r="B59" s="297" t="s">
        <v>784</v>
      </c>
      <c r="C59" s="298">
        <v>7</v>
      </c>
      <c r="D59" s="298">
        <f t="shared" si="1"/>
        <v>1</v>
      </c>
      <c r="E59" s="298">
        <f t="shared" si="2"/>
        <v>3.5</v>
      </c>
      <c r="F59" s="298">
        <f t="shared" si="3"/>
        <v>6</v>
      </c>
      <c r="G59" s="298">
        <f t="shared" si="4"/>
        <v>7</v>
      </c>
      <c r="H59" s="297" t="s">
        <v>685</v>
      </c>
      <c r="I59" s="297" t="s">
        <v>785</v>
      </c>
    </row>
    <row r="60" spans="1:9" ht="30">
      <c r="A60" s="291">
        <v>2027</v>
      </c>
      <c r="B60" s="297" t="s">
        <v>786</v>
      </c>
      <c r="C60" s="298">
        <v>3</v>
      </c>
      <c r="D60" s="298">
        <f t="shared" si="1"/>
        <v>0.42857142857142855</v>
      </c>
      <c r="E60" s="298">
        <f t="shared" si="2"/>
        <v>1.5</v>
      </c>
      <c r="F60" s="298">
        <f t="shared" si="3"/>
        <v>2.5714285714285716</v>
      </c>
      <c r="G60" s="298">
        <f t="shared" si="4"/>
        <v>3</v>
      </c>
      <c r="H60" s="297" t="s">
        <v>690</v>
      </c>
      <c r="I60" s="297" t="s">
        <v>787</v>
      </c>
    </row>
    <row r="61" spans="1:9" ht="30">
      <c r="A61" s="299">
        <v>2027</v>
      </c>
      <c r="B61" s="300" t="s">
        <v>788</v>
      </c>
      <c r="C61" s="301">
        <v>348</v>
      </c>
      <c r="D61" s="301">
        <f t="shared" si="1"/>
        <v>49.714285714285715</v>
      </c>
      <c r="E61" s="301">
        <f t="shared" si="2"/>
        <v>174</v>
      </c>
      <c r="F61" s="301">
        <f t="shared" si="3"/>
        <v>298.28571428571428</v>
      </c>
      <c r="G61" s="301">
        <f t="shared" si="4"/>
        <v>348</v>
      </c>
      <c r="H61" s="300" t="s">
        <v>789</v>
      </c>
      <c r="I61" s="300" t="s">
        <v>790</v>
      </c>
    </row>
    <row r="62" spans="1:9" ht="15">
      <c r="A62" s="291">
        <v>2028</v>
      </c>
      <c r="B62" s="297" t="s">
        <v>771</v>
      </c>
      <c r="C62" s="298">
        <v>288</v>
      </c>
      <c r="D62" s="298">
        <f t="shared" si="1"/>
        <v>41.142857142857146</v>
      </c>
      <c r="E62" s="298">
        <f t="shared" si="2"/>
        <v>144</v>
      </c>
      <c r="F62" s="298">
        <f t="shared" si="3"/>
        <v>246.85714285714286</v>
      </c>
      <c r="G62" s="298">
        <f t="shared" si="4"/>
        <v>288</v>
      </c>
      <c r="H62" s="297" t="s">
        <v>780</v>
      </c>
      <c r="I62" s="297" t="s">
        <v>781</v>
      </c>
    </row>
    <row r="63" spans="1:9" ht="30">
      <c r="A63" s="291">
        <v>2028</v>
      </c>
      <c r="B63" s="297" t="s">
        <v>782</v>
      </c>
      <c r="C63" s="298">
        <v>51</v>
      </c>
      <c r="D63" s="298">
        <f t="shared" si="1"/>
        <v>7.2857142857142856</v>
      </c>
      <c r="E63" s="298">
        <f t="shared" si="2"/>
        <v>25.5</v>
      </c>
      <c r="F63" s="298">
        <f t="shared" si="3"/>
        <v>43.714285714285715</v>
      </c>
      <c r="G63" s="298">
        <f t="shared" si="4"/>
        <v>51</v>
      </c>
      <c r="H63" s="297" t="s">
        <v>685</v>
      </c>
      <c r="I63" s="297" t="s">
        <v>783</v>
      </c>
    </row>
    <row r="64" spans="1:9" ht="30">
      <c r="A64" s="291">
        <v>2028</v>
      </c>
      <c r="B64" s="297" t="s">
        <v>784</v>
      </c>
      <c r="C64" s="298">
        <v>7</v>
      </c>
      <c r="D64" s="298">
        <f t="shared" si="1"/>
        <v>1</v>
      </c>
      <c r="E64" s="298">
        <f t="shared" si="2"/>
        <v>3.5</v>
      </c>
      <c r="F64" s="298">
        <f t="shared" si="3"/>
        <v>6</v>
      </c>
      <c r="G64" s="298">
        <f t="shared" si="4"/>
        <v>7</v>
      </c>
      <c r="H64" s="297" t="s">
        <v>685</v>
      </c>
      <c r="I64" s="297" t="s">
        <v>785</v>
      </c>
    </row>
    <row r="65" spans="1:9" ht="30">
      <c r="A65" s="291">
        <v>2028</v>
      </c>
      <c r="B65" s="297" t="s">
        <v>786</v>
      </c>
      <c r="C65" s="298">
        <v>3</v>
      </c>
      <c r="D65" s="298">
        <f t="shared" si="1"/>
        <v>0.42857142857142855</v>
      </c>
      <c r="E65" s="298">
        <f t="shared" si="2"/>
        <v>1.5</v>
      </c>
      <c r="F65" s="298">
        <f t="shared" si="3"/>
        <v>2.5714285714285716</v>
      </c>
      <c r="G65" s="298">
        <f t="shared" si="4"/>
        <v>3</v>
      </c>
      <c r="H65" s="297" t="s">
        <v>690</v>
      </c>
      <c r="I65" s="297" t="s">
        <v>787</v>
      </c>
    </row>
    <row r="66" spans="1:9" ht="30">
      <c r="A66" s="299">
        <v>2028</v>
      </c>
      <c r="B66" s="300" t="s">
        <v>788</v>
      </c>
      <c r="C66" s="301">
        <v>349</v>
      </c>
      <c r="D66" s="301">
        <f t="shared" si="1"/>
        <v>49.857142857142854</v>
      </c>
      <c r="E66" s="301">
        <f t="shared" si="2"/>
        <v>174.5</v>
      </c>
      <c r="F66" s="301">
        <f t="shared" si="3"/>
        <v>299.14285714285717</v>
      </c>
      <c r="G66" s="301">
        <f t="shared" si="4"/>
        <v>349</v>
      </c>
      <c r="H66" s="300" t="s">
        <v>789</v>
      </c>
      <c r="I66" s="300" t="s">
        <v>790</v>
      </c>
    </row>
    <row r="67" spans="1:9" ht="15">
      <c r="A67" s="291">
        <v>2029</v>
      </c>
      <c r="B67" s="297" t="s">
        <v>771</v>
      </c>
      <c r="C67" s="298">
        <v>288</v>
      </c>
      <c r="D67" s="298">
        <f t="shared" si="1"/>
        <v>41.142857142857146</v>
      </c>
      <c r="E67" s="298">
        <f t="shared" si="2"/>
        <v>144</v>
      </c>
      <c r="F67" s="298">
        <f t="shared" si="3"/>
        <v>246.85714285714286</v>
      </c>
      <c r="G67" s="298">
        <f t="shared" si="4"/>
        <v>288</v>
      </c>
      <c r="H67" s="297" t="s">
        <v>780</v>
      </c>
      <c r="I67" s="297" t="s">
        <v>781</v>
      </c>
    </row>
    <row r="68" spans="1:9" ht="30">
      <c r="A68" s="291">
        <v>2029</v>
      </c>
      <c r="B68" s="297" t="s">
        <v>782</v>
      </c>
      <c r="C68" s="298">
        <v>50</v>
      </c>
      <c r="D68" s="298">
        <f t="shared" si="1"/>
        <v>7.1428571428571432</v>
      </c>
      <c r="E68" s="298">
        <f t="shared" si="2"/>
        <v>25</v>
      </c>
      <c r="F68" s="298">
        <f t="shared" si="3"/>
        <v>42.857142857142854</v>
      </c>
      <c r="G68" s="298">
        <f t="shared" si="4"/>
        <v>50</v>
      </c>
      <c r="H68" s="297" t="s">
        <v>685</v>
      </c>
      <c r="I68" s="297" t="s">
        <v>783</v>
      </c>
    </row>
    <row r="69" spans="1:9" ht="30">
      <c r="A69" s="291">
        <v>2029</v>
      </c>
      <c r="B69" s="297" t="s">
        <v>784</v>
      </c>
      <c r="C69" s="298">
        <v>7</v>
      </c>
      <c r="D69" s="298">
        <f t="shared" si="1"/>
        <v>1</v>
      </c>
      <c r="E69" s="298">
        <f t="shared" si="2"/>
        <v>3.5</v>
      </c>
      <c r="F69" s="298">
        <f t="shared" si="3"/>
        <v>6</v>
      </c>
      <c r="G69" s="298">
        <f t="shared" si="4"/>
        <v>7</v>
      </c>
      <c r="H69" s="297" t="s">
        <v>685</v>
      </c>
      <c r="I69" s="297" t="s">
        <v>785</v>
      </c>
    </row>
    <row r="70" spans="1:9" ht="30">
      <c r="A70" s="291">
        <v>2029</v>
      </c>
      <c r="B70" s="297" t="s">
        <v>786</v>
      </c>
      <c r="C70" s="298">
        <v>3</v>
      </c>
      <c r="D70" s="298">
        <f t="shared" si="1"/>
        <v>0.42857142857142855</v>
      </c>
      <c r="E70" s="298">
        <f t="shared" si="2"/>
        <v>1.5</v>
      </c>
      <c r="F70" s="298">
        <f t="shared" si="3"/>
        <v>2.5714285714285716</v>
      </c>
      <c r="G70" s="298">
        <f t="shared" si="4"/>
        <v>3</v>
      </c>
      <c r="H70" s="297" t="s">
        <v>690</v>
      </c>
      <c r="I70" s="297" t="s">
        <v>787</v>
      </c>
    </row>
    <row r="71" spans="1:9" ht="30">
      <c r="A71" s="299">
        <v>2029</v>
      </c>
      <c r="B71" s="300" t="s">
        <v>788</v>
      </c>
      <c r="C71" s="301">
        <v>348</v>
      </c>
      <c r="D71" s="301">
        <f t="shared" si="1"/>
        <v>49.714285714285715</v>
      </c>
      <c r="E71" s="301">
        <f t="shared" si="2"/>
        <v>174</v>
      </c>
      <c r="F71" s="301">
        <f t="shared" si="3"/>
        <v>298.28571428571428</v>
      </c>
      <c r="G71" s="301">
        <f t="shared" si="4"/>
        <v>348</v>
      </c>
      <c r="H71" s="300" t="s">
        <v>789</v>
      </c>
      <c r="I71" s="300" t="s">
        <v>790</v>
      </c>
    </row>
    <row r="72" spans="1:9" ht="15">
      <c r="A72" s="291">
        <v>2030</v>
      </c>
      <c r="B72" s="297" t="s">
        <v>771</v>
      </c>
      <c r="C72" s="298">
        <v>288</v>
      </c>
      <c r="D72" s="298">
        <f t="shared" si="1"/>
        <v>41.142857142857146</v>
      </c>
      <c r="E72" s="298">
        <f t="shared" si="2"/>
        <v>144</v>
      </c>
      <c r="F72" s="298">
        <f t="shared" si="3"/>
        <v>246.85714285714286</v>
      </c>
      <c r="G72" s="298">
        <f t="shared" si="4"/>
        <v>288</v>
      </c>
      <c r="H72" s="297" t="s">
        <v>780</v>
      </c>
      <c r="I72" s="297" t="s">
        <v>781</v>
      </c>
    </row>
    <row r="73" spans="1:9" ht="30">
      <c r="A73" s="291">
        <v>2030</v>
      </c>
      <c r="B73" s="297" t="s">
        <v>782</v>
      </c>
      <c r="C73" s="298">
        <v>50</v>
      </c>
      <c r="D73" s="298">
        <f t="shared" si="1"/>
        <v>7.1428571428571432</v>
      </c>
      <c r="E73" s="298">
        <f t="shared" si="2"/>
        <v>25</v>
      </c>
      <c r="F73" s="298">
        <f t="shared" si="3"/>
        <v>42.857142857142854</v>
      </c>
      <c r="G73" s="298">
        <f t="shared" si="4"/>
        <v>50</v>
      </c>
      <c r="H73" s="297" t="s">
        <v>685</v>
      </c>
      <c r="I73" s="297" t="s">
        <v>783</v>
      </c>
    </row>
    <row r="74" spans="1:9" ht="30">
      <c r="A74" s="291">
        <v>2030</v>
      </c>
      <c r="B74" s="297" t="s">
        <v>784</v>
      </c>
      <c r="C74" s="298">
        <v>7</v>
      </c>
      <c r="D74" s="298">
        <f t="shared" si="1"/>
        <v>1</v>
      </c>
      <c r="E74" s="298">
        <f t="shared" si="2"/>
        <v>3.5</v>
      </c>
      <c r="F74" s="298">
        <f t="shared" si="3"/>
        <v>6</v>
      </c>
      <c r="G74" s="298">
        <f t="shared" si="4"/>
        <v>7</v>
      </c>
      <c r="H74" s="297" t="s">
        <v>685</v>
      </c>
      <c r="I74" s="297" t="s">
        <v>785</v>
      </c>
    </row>
    <row r="75" spans="1:9" ht="30">
      <c r="A75" s="291">
        <v>2030</v>
      </c>
      <c r="B75" s="297" t="s">
        <v>786</v>
      </c>
      <c r="C75" s="298">
        <v>3</v>
      </c>
      <c r="D75" s="298">
        <f t="shared" si="1"/>
        <v>0.42857142857142855</v>
      </c>
      <c r="E75" s="298">
        <f t="shared" si="2"/>
        <v>1.5</v>
      </c>
      <c r="F75" s="298">
        <f t="shared" si="3"/>
        <v>2.5714285714285716</v>
      </c>
      <c r="G75" s="298">
        <f t="shared" si="4"/>
        <v>3</v>
      </c>
      <c r="H75" s="297" t="s">
        <v>690</v>
      </c>
      <c r="I75" s="297" t="s">
        <v>787</v>
      </c>
    </row>
    <row r="76" spans="1:9" ht="30">
      <c r="A76" s="299">
        <v>2030</v>
      </c>
      <c r="B76" s="300" t="s">
        <v>788</v>
      </c>
      <c r="C76" s="301">
        <v>348</v>
      </c>
      <c r="D76" s="301">
        <f t="shared" si="1"/>
        <v>49.714285714285715</v>
      </c>
      <c r="E76" s="301">
        <f t="shared" si="2"/>
        <v>174</v>
      </c>
      <c r="F76" s="301">
        <f t="shared" si="3"/>
        <v>298.28571428571428</v>
      </c>
      <c r="G76" s="301">
        <f t="shared" si="4"/>
        <v>348</v>
      </c>
      <c r="H76" s="300" t="s">
        <v>789</v>
      </c>
      <c r="I76" s="300" t="s">
        <v>790</v>
      </c>
    </row>
    <row r="77" spans="1:9" ht="15">
      <c r="A77" s="291">
        <v>2031</v>
      </c>
      <c r="B77" s="297" t="s">
        <v>771</v>
      </c>
      <c r="C77" s="298">
        <v>288</v>
      </c>
      <c r="D77" s="298">
        <f t="shared" si="1"/>
        <v>41.142857142857146</v>
      </c>
      <c r="E77" s="298">
        <f t="shared" si="2"/>
        <v>144</v>
      </c>
      <c r="F77" s="298">
        <f t="shared" si="3"/>
        <v>246.85714285714286</v>
      </c>
      <c r="G77" s="298">
        <f t="shared" si="4"/>
        <v>288</v>
      </c>
      <c r="H77" s="297" t="s">
        <v>780</v>
      </c>
      <c r="I77" s="297" t="s">
        <v>781</v>
      </c>
    </row>
    <row r="78" spans="1:9" ht="30">
      <c r="A78" s="291">
        <v>2031</v>
      </c>
      <c r="B78" s="297" t="s">
        <v>782</v>
      </c>
      <c r="C78" s="298">
        <v>50</v>
      </c>
      <c r="D78" s="298">
        <f t="shared" si="1"/>
        <v>7.1428571428571432</v>
      </c>
      <c r="E78" s="298">
        <f t="shared" si="2"/>
        <v>25</v>
      </c>
      <c r="F78" s="298">
        <f t="shared" si="3"/>
        <v>42.857142857142854</v>
      </c>
      <c r="G78" s="298">
        <f t="shared" si="4"/>
        <v>50</v>
      </c>
      <c r="H78" s="297" t="s">
        <v>685</v>
      </c>
      <c r="I78" s="297" t="s">
        <v>783</v>
      </c>
    </row>
    <row r="79" spans="1:9" ht="30">
      <c r="A79" s="291">
        <v>2031</v>
      </c>
      <c r="B79" s="297" t="s">
        <v>784</v>
      </c>
      <c r="C79" s="298">
        <v>7</v>
      </c>
      <c r="D79" s="298">
        <f t="shared" si="1"/>
        <v>1</v>
      </c>
      <c r="E79" s="298">
        <f t="shared" si="2"/>
        <v>3.5</v>
      </c>
      <c r="F79" s="298">
        <f t="shared" si="3"/>
        <v>6</v>
      </c>
      <c r="G79" s="298">
        <f t="shared" si="4"/>
        <v>7</v>
      </c>
      <c r="H79" s="297" t="s">
        <v>685</v>
      </c>
      <c r="I79" s="297" t="s">
        <v>785</v>
      </c>
    </row>
    <row r="80" spans="1:9" ht="30">
      <c r="A80" s="291">
        <v>2031</v>
      </c>
      <c r="B80" s="297" t="s">
        <v>786</v>
      </c>
      <c r="C80" s="298">
        <v>3</v>
      </c>
      <c r="D80" s="298">
        <f t="shared" si="1"/>
        <v>0.42857142857142855</v>
      </c>
      <c r="E80" s="298">
        <f t="shared" si="2"/>
        <v>1.5</v>
      </c>
      <c r="F80" s="298">
        <f t="shared" si="3"/>
        <v>2.5714285714285716</v>
      </c>
      <c r="G80" s="298">
        <f t="shared" si="4"/>
        <v>3</v>
      </c>
      <c r="H80" s="297" t="s">
        <v>690</v>
      </c>
      <c r="I80" s="297" t="s">
        <v>787</v>
      </c>
    </row>
    <row r="81" spans="1:9" ht="30">
      <c r="A81" s="299">
        <v>2031</v>
      </c>
      <c r="B81" s="300" t="s">
        <v>788</v>
      </c>
      <c r="C81" s="301">
        <v>348</v>
      </c>
      <c r="D81" s="301">
        <f t="shared" si="1"/>
        <v>49.714285714285715</v>
      </c>
      <c r="E81" s="301">
        <f t="shared" si="2"/>
        <v>174</v>
      </c>
      <c r="F81" s="301">
        <f t="shared" si="3"/>
        <v>298.28571428571428</v>
      </c>
      <c r="G81" s="301">
        <f t="shared" si="4"/>
        <v>348</v>
      </c>
      <c r="H81" s="300" t="s">
        <v>789</v>
      </c>
      <c r="I81" s="300" t="s">
        <v>790</v>
      </c>
    </row>
    <row r="82" spans="1:9" ht="15">
      <c r="A82" s="291"/>
      <c r="B82" s="295"/>
      <c r="C82" s="295"/>
      <c r="D82" s="295"/>
      <c r="E82" s="295"/>
      <c r="F82" s="295"/>
      <c r="G82" s="295"/>
      <c r="H82" s="295"/>
      <c r="I82" s="295"/>
    </row>
    <row r="83" spans="1:9" ht="15">
      <c r="A83" s="287" t="s">
        <v>419</v>
      </c>
      <c r="B83" s="287" t="s">
        <v>778</v>
      </c>
      <c r="C83" s="287" t="s">
        <v>791</v>
      </c>
      <c r="D83" s="287" t="s">
        <v>792</v>
      </c>
      <c r="E83" s="287" t="s">
        <v>793</v>
      </c>
      <c r="F83" s="287" t="s">
        <v>794</v>
      </c>
      <c r="G83" s="287" t="s">
        <v>795</v>
      </c>
      <c r="H83" s="287" t="s">
        <v>675</v>
      </c>
      <c r="I83" s="287"/>
    </row>
    <row r="84" spans="1:9" ht="15">
      <c r="A84" s="293" t="s">
        <v>419</v>
      </c>
      <c r="B84" s="302" t="s">
        <v>771</v>
      </c>
      <c r="C84" s="294">
        <f t="shared" ref="C84:G88" si="5">AVERAGE(C57,C62,C67,C72,C77)</f>
        <v>288.39999999999998</v>
      </c>
      <c r="D84" s="294">
        <f t="shared" si="5"/>
        <v>41.2</v>
      </c>
      <c r="E84" s="294">
        <f t="shared" si="5"/>
        <v>144.19999999999999</v>
      </c>
      <c r="F84" s="294">
        <f t="shared" si="5"/>
        <v>247.2</v>
      </c>
      <c r="G84" s="294">
        <f t="shared" si="5"/>
        <v>288.39999999999998</v>
      </c>
      <c r="H84" s="302" t="s">
        <v>780</v>
      </c>
      <c r="I84" s="302" t="s">
        <v>781</v>
      </c>
    </row>
    <row r="85" spans="1:9" ht="15">
      <c r="A85" s="293" t="s">
        <v>419</v>
      </c>
      <c r="B85" s="302" t="s">
        <v>782</v>
      </c>
      <c r="C85" s="294">
        <f t="shared" si="5"/>
        <v>49.8</v>
      </c>
      <c r="D85" s="294">
        <f t="shared" si="5"/>
        <v>7.1142857142857139</v>
      </c>
      <c r="E85" s="294">
        <f t="shared" si="5"/>
        <v>24.9</v>
      </c>
      <c r="F85" s="294">
        <f t="shared" si="5"/>
        <v>42.68571428571429</v>
      </c>
      <c r="G85" s="294">
        <f t="shared" si="5"/>
        <v>49.8</v>
      </c>
      <c r="H85" s="302" t="s">
        <v>685</v>
      </c>
      <c r="I85" s="302" t="s">
        <v>783</v>
      </c>
    </row>
    <row r="86" spans="1:9" ht="15">
      <c r="A86" s="293" t="s">
        <v>419</v>
      </c>
      <c r="B86" s="302" t="s">
        <v>784</v>
      </c>
      <c r="C86" s="294">
        <f t="shared" si="5"/>
        <v>7</v>
      </c>
      <c r="D86" s="294">
        <f t="shared" si="5"/>
        <v>1</v>
      </c>
      <c r="E86" s="294">
        <f t="shared" si="5"/>
        <v>3.5</v>
      </c>
      <c r="F86" s="294">
        <f t="shared" si="5"/>
        <v>6</v>
      </c>
      <c r="G86" s="294">
        <f t="shared" si="5"/>
        <v>7</v>
      </c>
      <c r="H86" s="302" t="s">
        <v>685</v>
      </c>
      <c r="I86" s="302" t="s">
        <v>785</v>
      </c>
    </row>
    <row r="87" spans="1:9" ht="15">
      <c r="A87" s="293" t="s">
        <v>419</v>
      </c>
      <c r="B87" s="302" t="s">
        <v>786</v>
      </c>
      <c r="C87" s="294">
        <f t="shared" si="5"/>
        <v>3</v>
      </c>
      <c r="D87" s="294">
        <f t="shared" si="5"/>
        <v>0.42857142857142855</v>
      </c>
      <c r="E87" s="294">
        <f t="shared" si="5"/>
        <v>1.5</v>
      </c>
      <c r="F87" s="294">
        <f t="shared" si="5"/>
        <v>2.5714285714285716</v>
      </c>
      <c r="G87" s="294">
        <f t="shared" si="5"/>
        <v>3</v>
      </c>
      <c r="H87" s="302" t="s">
        <v>690</v>
      </c>
      <c r="I87" s="302" t="s">
        <v>787</v>
      </c>
    </row>
    <row r="88" spans="1:9" ht="15">
      <c r="A88" s="299" t="s">
        <v>419</v>
      </c>
      <c r="B88" s="303" t="s">
        <v>788</v>
      </c>
      <c r="C88" s="304">
        <f t="shared" si="5"/>
        <v>348.2</v>
      </c>
      <c r="D88" s="304">
        <f t="shared" si="5"/>
        <v>49.742857142857147</v>
      </c>
      <c r="E88" s="304">
        <f t="shared" si="5"/>
        <v>174.1</v>
      </c>
      <c r="F88" s="304">
        <f t="shared" si="5"/>
        <v>298.45714285714286</v>
      </c>
      <c r="G88" s="304">
        <f t="shared" si="5"/>
        <v>348.2</v>
      </c>
      <c r="H88" s="303" t="s">
        <v>789</v>
      </c>
      <c r="I88" s="303" t="s">
        <v>790</v>
      </c>
    </row>
    <row r="89" spans="1:9" ht="15">
      <c r="A89" s="291"/>
      <c r="B89" s="295"/>
      <c r="C89" s="295"/>
      <c r="D89" s="295"/>
      <c r="E89" s="295"/>
      <c r="F89" s="295"/>
      <c r="G89" s="295"/>
      <c r="H89" s="295"/>
      <c r="I89" s="295"/>
    </row>
    <row r="90" spans="1:9" ht="15">
      <c r="A90" s="291"/>
      <c r="B90" s="295"/>
      <c r="C90" s="295"/>
      <c r="D90" s="295"/>
      <c r="E90" s="295"/>
      <c r="F90" s="295"/>
      <c r="G90" s="295"/>
      <c r="H90" s="295"/>
      <c r="I90" s="295"/>
    </row>
    <row r="91" spans="1:9" ht="15">
      <c r="A91" s="372" t="s">
        <v>796</v>
      </c>
      <c r="B91" s="373"/>
      <c r="C91" s="373"/>
      <c r="D91" s="373"/>
      <c r="E91" s="373"/>
      <c r="F91" s="373"/>
      <c r="G91" s="373"/>
      <c r="H91" s="373"/>
      <c r="I91" s="373"/>
    </row>
    <row r="92" spans="1:9" ht="30">
      <c r="A92" s="287" t="s">
        <v>417</v>
      </c>
      <c r="B92" s="287" t="s">
        <v>634</v>
      </c>
      <c r="C92" s="287" t="s">
        <v>771</v>
      </c>
      <c r="D92" s="287" t="s">
        <v>772</v>
      </c>
      <c r="E92" s="287" t="s">
        <v>773</v>
      </c>
      <c r="F92" s="287" t="s">
        <v>774</v>
      </c>
      <c r="G92" s="287" t="s">
        <v>775</v>
      </c>
      <c r="H92" s="287" t="s">
        <v>410</v>
      </c>
      <c r="I92" s="287" t="s">
        <v>414</v>
      </c>
    </row>
    <row r="93" spans="1:9" ht="15">
      <c r="A93" s="291">
        <v>2027</v>
      </c>
      <c r="B93" s="292">
        <v>123</v>
      </c>
      <c r="C93" s="292">
        <v>101</v>
      </c>
      <c r="D93" s="292">
        <v>18</v>
      </c>
      <c r="E93" s="292">
        <v>3</v>
      </c>
      <c r="F93" s="292">
        <v>1</v>
      </c>
      <c r="G93" s="292">
        <v>123</v>
      </c>
      <c r="H93" s="296" t="s">
        <v>726</v>
      </c>
      <c r="I93" s="296" t="s">
        <v>797</v>
      </c>
    </row>
    <row r="94" spans="1:9" ht="15">
      <c r="A94" s="291">
        <v>2028</v>
      </c>
      <c r="B94" s="292">
        <v>123</v>
      </c>
      <c r="C94" s="292">
        <v>102</v>
      </c>
      <c r="D94" s="292">
        <v>17</v>
      </c>
      <c r="E94" s="292">
        <v>3</v>
      </c>
      <c r="F94" s="292">
        <v>1</v>
      </c>
      <c r="G94" s="292">
        <v>123</v>
      </c>
      <c r="H94" s="296" t="s">
        <v>727</v>
      </c>
      <c r="I94" s="296" t="s">
        <v>798</v>
      </c>
    </row>
    <row r="95" spans="1:9" ht="15">
      <c r="A95" s="291">
        <v>2029</v>
      </c>
      <c r="B95" s="292">
        <v>123</v>
      </c>
      <c r="C95" s="292">
        <v>102</v>
      </c>
      <c r="D95" s="292">
        <v>17</v>
      </c>
      <c r="E95" s="292">
        <v>3</v>
      </c>
      <c r="F95" s="292">
        <v>1</v>
      </c>
      <c r="G95" s="292">
        <v>123</v>
      </c>
      <c r="H95" s="296" t="s">
        <v>728</v>
      </c>
      <c r="I95" s="296" t="s">
        <v>799</v>
      </c>
    </row>
    <row r="96" spans="1:9" ht="15">
      <c r="A96" s="291">
        <v>2030</v>
      </c>
      <c r="B96" s="292">
        <v>123</v>
      </c>
      <c r="C96" s="292">
        <v>102</v>
      </c>
      <c r="D96" s="292">
        <v>17</v>
      </c>
      <c r="E96" s="292">
        <v>3</v>
      </c>
      <c r="F96" s="292">
        <v>1</v>
      </c>
      <c r="G96" s="292">
        <v>123</v>
      </c>
      <c r="H96" s="296" t="s">
        <v>729</v>
      </c>
      <c r="I96" s="296" t="s">
        <v>800</v>
      </c>
    </row>
    <row r="97" spans="1:9" ht="15">
      <c r="A97" s="291">
        <v>2031</v>
      </c>
      <c r="B97" s="292">
        <v>123</v>
      </c>
      <c r="C97" s="292">
        <v>101</v>
      </c>
      <c r="D97" s="292">
        <v>18</v>
      </c>
      <c r="E97" s="292">
        <v>3</v>
      </c>
      <c r="F97" s="292">
        <v>1</v>
      </c>
      <c r="G97" s="292">
        <v>123</v>
      </c>
      <c r="H97" s="296" t="s">
        <v>730</v>
      </c>
      <c r="I97" s="296" t="s">
        <v>801</v>
      </c>
    </row>
    <row r="98" spans="1:9" ht="15">
      <c r="A98" s="293" t="s">
        <v>419</v>
      </c>
      <c r="B98" s="294">
        <f t="shared" ref="B98:G98" si="6">AVERAGE(B93:B97)</f>
        <v>123</v>
      </c>
      <c r="C98" s="294">
        <f t="shared" si="6"/>
        <v>101.6</v>
      </c>
      <c r="D98" s="294">
        <f t="shared" si="6"/>
        <v>17.399999999999999</v>
      </c>
      <c r="E98" s="294">
        <f t="shared" si="6"/>
        <v>3</v>
      </c>
      <c r="F98" s="294">
        <f t="shared" si="6"/>
        <v>1</v>
      </c>
      <c r="G98" s="294">
        <f t="shared" si="6"/>
        <v>123</v>
      </c>
      <c r="H98" s="302"/>
      <c r="I98" s="302"/>
    </row>
    <row r="99" spans="1:9" ht="15">
      <c r="A99" s="291"/>
      <c r="B99" s="295"/>
      <c r="C99" s="295"/>
      <c r="D99" s="295"/>
      <c r="E99" s="295"/>
      <c r="F99" s="295"/>
      <c r="G99" s="295"/>
      <c r="H99" s="295"/>
      <c r="I99" s="295"/>
    </row>
    <row r="100" spans="1:9" ht="15">
      <c r="A100" s="291"/>
      <c r="B100" s="295"/>
      <c r="C100" s="295"/>
      <c r="D100" s="295"/>
      <c r="E100" s="295"/>
      <c r="F100" s="295"/>
      <c r="G100" s="295"/>
      <c r="H100" s="295"/>
      <c r="I100" s="295"/>
    </row>
    <row r="101" spans="1:9" ht="15">
      <c r="A101" s="372" t="s">
        <v>802</v>
      </c>
      <c r="B101" s="373"/>
      <c r="C101" s="373"/>
      <c r="D101" s="373"/>
      <c r="E101" s="373"/>
      <c r="F101" s="373"/>
      <c r="G101" s="373"/>
      <c r="H101" s="373"/>
      <c r="I101" s="373"/>
    </row>
    <row r="102" spans="1:9" ht="30">
      <c r="A102" s="287" t="s">
        <v>417</v>
      </c>
      <c r="B102" s="287" t="s">
        <v>778</v>
      </c>
      <c r="C102" s="287" t="s">
        <v>666</v>
      </c>
      <c r="D102" s="287" t="s">
        <v>409</v>
      </c>
      <c r="E102" s="287" t="s">
        <v>413</v>
      </c>
      <c r="F102" s="287" t="s">
        <v>415</v>
      </c>
      <c r="G102" s="287" t="s">
        <v>416</v>
      </c>
      <c r="H102" s="287" t="s">
        <v>675</v>
      </c>
      <c r="I102" s="287" t="s">
        <v>779</v>
      </c>
    </row>
    <row r="103" spans="1:9" ht="15">
      <c r="A103" s="291">
        <v>2027</v>
      </c>
      <c r="B103" s="297" t="s">
        <v>771</v>
      </c>
      <c r="C103" s="298">
        <v>101</v>
      </c>
      <c r="D103" s="298">
        <f t="shared" ref="D103:D127" si="7">C103*$F$15/7</f>
        <v>14.428571428571429</v>
      </c>
      <c r="E103" s="298">
        <f t="shared" ref="E103:E127" si="8">C103*$F$16/7</f>
        <v>50.5</v>
      </c>
      <c r="F103" s="298">
        <f t="shared" ref="F103:F127" si="9">C103*$F$17/7</f>
        <v>86.571428571428569</v>
      </c>
      <c r="G103" s="298">
        <f t="shared" ref="G103:G127" si="10">C103*$F$18/7</f>
        <v>101</v>
      </c>
      <c r="H103" s="297" t="s">
        <v>780</v>
      </c>
      <c r="I103" s="297" t="s">
        <v>781</v>
      </c>
    </row>
    <row r="104" spans="1:9" ht="30">
      <c r="A104" s="291">
        <v>2027</v>
      </c>
      <c r="B104" s="297" t="s">
        <v>782</v>
      </c>
      <c r="C104" s="298">
        <v>18</v>
      </c>
      <c r="D104" s="298">
        <f t="shared" si="7"/>
        <v>2.5714285714285716</v>
      </c>
      <c r="E104" s="298">
        <f t="shared" si="8"/>
        <v>9</v>
      </c>
      <c r="F104" s="298">
        <f t="shared" si="9"/>
        <v>15.428571428571429</v>
      </c>
      <c r="G104" s="298">
        <f t="shared" si="10"/>
        <v>18</v>
      </c>
      <c r="H104" s="297" t="s">
        <v>685</v>
      </c>
      <c r="I104" s="297" t="s">
        <v>783</v>
      </c>
    </row>
    <row r="105" spans="1:9" ht="30">
      <c r="A105" s="291">
        <v>2027</v>
      </c>
      <c r="B105" s="297" t="s">
        <v>784</v>
      </c>
      <c r="C105" s="298">
        <v>3</v>
      </c>
      <c r="D105" s="298">
        <f t="shared" si="7"/>
        <v>0.42857142857142855</v>
      </c>
      <c r="E105" s="298">
        <f t="shared" si="8"/>
        <v>1.5</v>
      </c>
      <c r="F105" s="298">
        <f t="shared" si="9"/>
        <v>2.5714285714285716</v>
      </c>
      <c r="G105" s="298">
        <f t="shared" si="10"/>
        <v>3</v>
      </c>
      <c r="H105" s="297" t="s">
        <v>685</v>
      </c>
      <c r="I105" s="297" t="s">
        <v>785</v>
      </c>
    </row>
    <row r="106" spans="1:9" ht="30">
      <c r="A106" s="291">
        <v>2027</v>
      </c>
      <c r="B106" s="297" t="s">
        <v>786</v>
      </c>
      <c r="C106" s="298">
        <v>1</v>
      </c>
      <c r="D106" s="298">
        <f t="shared" si="7"/>
        <v>0.14285714285714285</v>
      </c>
      <c r="E106" s="298">
        <f t="shared" si="8"/>
        <v>0.5</v>
      </c>
      <c r="F106" s="298">
        <f t="shared" si="9"/>
        <v>0.8571428571428571</v>
      </c>
      <c r="G106" s="298">
        <f t="shared" si="10"/>
        <v>1</v>
      </c>
      <c r="H106" s="297" t="s">
        <v>690</v>
      </c>
      <c r="I106" s="297" t="s">
        <v>787</v>
      </c>
    </row>
    <row r="107" spans="1:9" ht="30">
      <c r="A107" s="299">
        <v>2027</v>
      </c>
      <c r="B107" s="300" t="s">
        <v>788</v>
      </c>
      <c r="C107" s="301">
        <v>123</v>
      </c>
      <c r="D107" s="301">
        <f t="shared" si="7"/>
        <v>17.571428571428573</v>
      </c>
      <c r="E107" s="301">
        <f t="shared" si="8"/>
        <v>61.5</v>
      </c>
      <c r="F107" s="301">
        <f t="shared" si="9"/>
        <v>105.42857142857143</v>
      </c>
      <c r="G107" s="301">
        <f t="shared" si="10"/>
        <v>123</v>
      </c>
      <c r="H107" s="300" t="s">
        <v>789</v>
      </c>
      <c r="I107" s="300" t="s">
        <v>790</v>
      </c>
    </row>
    <row r="108" spans="1:9" ht="15">
      <c r="A108" s="291">
        <v>2028</v>
      </c>
      <c r="B108" s="297" t="s">
        <v>771</v>
      </c>
      <c r="C108" s="298">
        <v>102</v>
      </c>
      <c r="D108" s="298">
        <f t="shared" si="7"/>
        <v>14.571428571428571</v>
      </c>
      <c r="E108" s="298">
        <f t="shared" si="8"/>
        <v>51</v>
      </c>
      <c r="F108" s="298">
        <f t="shared" si="9"/>
        <v>87.428571428571431</v>
      </c>
      <c r="G108" s="298">
        <f t="shared" si="10"/>
        <v>102</v>
      </c>
      <c r="H108" s="297" t="s">
        <v>780</v>
      </c>
      <c r="I108" s="297" t="s">
        <v>781</v>
      </c>
    </row>
    <row r="109" spans="1:9" ht="30">
      <c r="A109" s="291">
        <v>2028</v>
      </c>
      <c r="B109" s="297" t="s">
        <v>782</v>
      </c>
      <c r="C109" s="298">
        <v>17</v>
      </c>
      <c r="D109" s="298">
        <f t="shared" si="7"/>
        <v>2.4285714285714284</v>
      </c>
      <c r="E109" s="298">
        <f t="shared" si="8"/>
        <v>8.5</v>
      </c>
      <c r="F109" s="298">
        <f t="shared" si="9"/>
        <v>14.571428571428571</v>
      </c>
      <c r="G109" s="298">
        <f t="shared" si="10"/>
        <v>17</v>
      </c>
      <c r="H109" s="297" t="s">
        <v>685</v>
      </c>
      <c r="I109" s="297" t="s">
        <v>783</v>
      </c>
    </row>
    <row r="110" spans="1:9" ht="30">
      <c r="A110" s="291">
        <v>2028</v>
      </c>
      <c r="B110" s="297" t="s">
        <v>784</v>
      </c>
      <c r="C110" s="298">
        <v>3</v>
      </c>
      <c r="D110" s="298">
        <f t="shared" si="7"/>
        <v>0.42857142857142855</v>
      </c>
      <c r="E110" s="298">
        <f t="shared" si="8"/>
        <v>1.5</v>
      </c>
      <c r="F110" s="298">
        <f t="shared" si="9"/>
        <v>2.5714285714285716</v>
      </c>
      <c r="G110" s="298">
        <f t="shared" si="10"/>
        <v>3</v>
      </c>
      <c r="H110" s="297" t="s">
        <v>685</v>
      </c>
      <c r="I110" s="297" t="s">
        <v>785</v>
      </c>
    </row>
    <row r="111" spans="1:9" ht="30">
      <c r="A111" s="291">
        <v>2028</v>
      </c>
      <c r="B111" s="297" t="s">
        <v>786</v>
      </c>
      <c r="C111" s="298">
        <v>1</v>
      </c>
      <c r="D111" s="298">
        <f t="shared" si="7"/>
        <v>0.14285714285714285</v>
      </c>
      <c r="E111" s="298">
        <f t="shared" si="8"/>
        <v>0.5</v>
      </c>
      <c r="F111" s="298">
        <f t="shared" si="9"/>
        <v>0.8571428571428571</v>
      </c>
      <c r="G111" s="298">
        <f t="shared" si="10"/>
        <v>1</v>
      </c>
      <c r="H111" s="297" t="s">
        <v>690</v>
      </c>
      <c r="I111" s="297" t="s">
        <v>787</v>
      </c>
    </row>
    <row r="112" spans="1:9" ht="30">
      <c r="A112" s="299">
        <v>2028</v>
      </c>
      <c r="B112" s="300" t="s">
        <v>788</v>
      </c>
      <c r="C112" s="301">
        <v>123</v>
      </c>
      <c r="D112" s="301">
        <f t="shared" si="7"/>
        <v>17.571428571428573</v>
      </c>
      <c r="E112" s="301">
        <f t="shared" si="8"/>
        <v>61.5</v>
      </c>
      <c r="F112" s="301">
        <f t="shared" si="9"/>
        <v>105.42857142857143</v>
      </c>
      <c r="G112" s="301">
        <f t="shared" si="10"/>
        <v>123</v>
      </c>
      <c r="H112" s="300" t="s">
        <v>789</v>
      </c>
      <c r="I112" s="300" t="s">
        <v>790</v>
      </c>
    </row>
    <row r="113" spans="1:9" ht="15">
      <c r="A113" s="291">
        <v>2029</v>
      </c>
      <c r="B113" s="297" t="s">
        <v>771</v>
      </c>
      <c r="C113" s="298">
        <v>102</v>
      </c>
      <c r="D113" s="298">
        <f t="shared" si="7"/>
        <v>14.571428571428571</v>
      </c>
      <c r="E113" s="298">
        <f t="shared" si="8"/>
        <v>51</v>
      </c>
      <c r="F113" s="298">
        <f t="shared" si="9"/>
        <v>87.428571428571431</v>
      </c>
      <c r="G113" s="298">
        <f t="shared" si="10"/>
        <v>102</v>
      </c>
      <c r="H113" s="297" t="s">
        <v>780</v>
      </c>
      <c r="I113" s="297" t="s">
        <v>781</v>
      </c>
    </row>
    <row r="114" spans="1:9" ht="30">
      <c r="A114" s="291">
        <v>2029</v>
      </c>
      <c r="B114" s="297" t="s">
        <v>782</v>
      </c>
      <c r="C114" s="298">
        <v>17</v>
      </c>
      <c r="D114" s="298">
        <f t="shared" si="7"/>
        <v>2.4285714285714284</v>
      </c>
      <c r="E114" s="298">
        <f t="shared" si="8"/>
        <v>8.5</v>
      </c>
      <c r="F114" s="298">
        <f t="shared" si="9"/>
        <v>14.571428571428571</v>
      </c>
      <c r="G114" s="298">
        <f t="shared" si="10"/>
        <v>17</v>
      </c>
      <c r="H114" s="297" t="s">
        <v>685</v>
      </c>
      <c r="I114" s="297" t="s">
        <v>783</v>
      </c>
    </row>
    <row r="115" spans="1:9" ht="30">
      <c r="A115" s="291">
        <v>2029</v>
      </c>
      <c r="B115" s="297" t="s">
        <v>784</v>
      </c>
      <c r="C115" s="298">
        <v>3</v>
      </c>
      <c r="D115" s="298">
        <f t="shared" si="7"/>
        <v>0.42857142857142855</v>
      </c>
      <c r="E115" s="298">
        <f t="shared" si="8"/>
        <v>1.5</v>
      </c>
      <c r="F115" s="298">
        <f t="shared" si="9"/>
        <v>2.5714285714285716</v>
      </c>
      <c r="G115" s="298">
        <f t="shared" si="10"/>
        <v>3</v>
      </c>
      <c r="H115" s="297" t="s">
        <v>685</v>
      </c>
      <c r="I115" s="297" t="s">
        <v>785</v>
      </c>
    </row>
    <row r="116" spans="1:9" ht="30">
      <c r="A116" s="291">
        <v>2029</v>
      </c>
      <c r="B116" s="297" t="s">
        <v>786</v>
      </c>
      <c r="C116" s="298">
        <v>1</v>
      </c>
      <c r="D116" s="298">
        <f t="shared" si="7"/>
        <v>0.14285714285714285</v>
      </c>
      <c r="E116" s="298">
        <f t="shared" si="8"/>
        <v>0.5</v>
      </c>
      <c r="F116" s="298">
        <f t="shared" si="9"/>
        <v>0.8571428571428571</v>
      </c>
      <c r="G116" s="298">
        <f t="shared" si="10"/>
        <v>1</v>
      </c>
      <c r="H116" s="297" t="s">
        <v>690</v>
      </c>
      <c r="I116" s="297" t="s">
        <v>787</v>
      </c>
    </row>
    <row r="117" spans="1:9" ht="30">
      <c r="A117" s="299">
        <v>2029</v>
      </c>
      <c r="B117" s="300" t="s">
        <v>788</v>
      </c>
      <c r="C117" s="301">
        <v>123</v>
      </c>
      <c r="D117" s="301">
        <f t="shared" si="7"/>
        <v>17.571428571428573</v>
      </c>
      <c r="E117" s="301">
        <f t="shared" si="8"/>
        <v>61.5</v>
      </c>
      <c r="F117" s="301">
        <f t="shared" si="9"/>
        <v>105.42857142857143</v>
      </c>
      <c r="G117" s="301">
        <f t="shared" si="10"/>
        <v>123</v>
      </c>
      <c r="H117" s="300" t="s">
        <v>789</v>
      </c>
      <c r="I117" s="300" t="s">
        <v>790</v>
      </c>
    </row>
    <row r="118" spans="1:9" ht="15">
      <c r="A118" s="291">
        <v>2030</v>
      </c>
      <c r="B118" s="297" t="s">
        <v>771</v>
      </c>
      <c r="C118" s="298">
        <v>102</v>
      </c>
      <c r="D118" s="298">
        <f t="shared" si="7"/>
        <v>14.571428571428571</v>
      </c>
      <c r="E118" s="298">
        <f t="shared" si="8"/>
        <v>51</v>
      </c>
      <c r="F118" s="298">
        <f t="shared" si="9"/>
        <v>87.428571428571431</v>
      </c>
      <c r="G118" s="298">
        <f t="shared" si="10"/>
        <v>102</v>
      </c>
      <c r="H118" s="297" t="s">
        <v>780</v>
      </c>
      <c r="I118" s="297" t="s">
        <v>781</v>
      </c>
    </row>
    <row r="119" spans="1:9" ht="30">
      <c r="A119" s="291">
        <v>2030</v>
      </c>
      <c r="B119" s="297" t="s">
        <v>782</v>
      </c>
      <c r="C119" s="298">
        <v>17</v>
      </c>
      <c r="D119" s="298">
        <f t="shared" si="7"/>
        <v>2.4285714285714284</v>
      </c>
      <c r="E119" s="298">
        <f t="shared" si="8"/>
        <v>8.5</v>
      </c>
      <c r="F119" s="298">
        <f t="shared" si="9"/>
        <v>14.571428571428571</v>
      </c>
      <c r="G119" s="298">
        <f t="shared" si="10"/>
        <v>17</v>
      </c>
      <c r="H119" s="297" t="s">
        <v>685</v>
      </c>
      <c r="I119" s="297" t="s">
        <v>783</v>
      </c>
    </row>
    <row r="120" spans="1:9" ht="30">
      <c r="A120" s="291">
        <v>2030</v>
      </c>
      <c r="B120" s="297" t="s">
        <v>784</v>
      </c>
      <c r="C120" s="298">
        <v>3</v>
      </c>
      <c r="D120" s="298">
        <f t="shared" si="7"/>
        <v>0.42857142857142855</v>
      </c>
      <c r="E120" s="298">
        <f t="shared" si="8"/>
        <v>1.5</v>
      </c>
      <c r="F120" s="298">
        <f t="shared" si="9"/>
        <v>2.5714285714285716</v>
      </c>
      <c r="G120" s="298">
        <f t="shared" si="10"/>
        <v>3</v>
      </c>
      <c r="H120" s="297" t="s">
        <v>685</v>
      </c>
      <c r="I120" s="297" t="s">
        <v>785</v>
      </c>
    </row>
    <row r="121" spans="1:9" ht="30">
      <c r="A121" s="291">
        <v>2030</v>
      </c>
      <c r="B121" s="297" t="s">
        <v>786</v>
      </c>
      <c r="C121" s="298">
        <v>1</v>
      </c>
      <c r="D121" s="298">
        <f t="shared" si="7"/>
        <v>0.14285714285714285</v>
      </c>
      <c r="E121" s="298">
        <f t="shared" si="8"/>
        <v>0.5</v>
      </c>
      <c r="F121" s="298">
        <f t="shared" si="9"/>
        <v>0.8571428571428571</v>
      </c>
      <c r="G121" s="298">
        <f t="shared" si="10"/>
        <v>1</v>
      </c>
      <c r="H121" s="297" t="s">
        <v>690</v>
      </c>
      <c r="I121" s="297" t="s">
        <v>787</v>
      </c>
    </row>
    <row r="122" spans="1:9" ht="30">
      <c r="A122" s="299">
        <v>2030</v>
      </c>
      <c r="B122" s="300" t="s">
        <v>788</v>
      </c>
      <c r="C122" s="301">
        <v>123</v>
      </c>
      <c r="D122" s="301">
        <f t="shared" si="7"/>
        <v>17.571428571428573</v>
      </c>
      <c r="E122" s="301">
        <f t="shared" si="8"/>
        <v>61.5</v>
      </c>
      <c r="F122" s="301">
        <f t="shared" si="9"/>
        <v>105.42857142857143</v>
      </c>
      <c r="G122" s="301">
        <f t="shared" si="10"/>
        <v>123</v>
      </c>
      <c r="H122" s="300" t="s">
        <v>789</v>
      </c>
      <c r="I122" s="300" t="s">
        <v>790</v>
      </c>
    </row>
    <row r="123" spans="1:9" ht="15">
      <c r="A123" s="291">
        <v>2031</v>
      </c>
      <c r="B123" s="297" t="s">
        <v>771</v>
      </c>
      <c r="C123" s="298">
        <v>101</v>
      </c>
      <c r="D123" s="298">
        <f t="shared" si="7"/>
        <v>14.428571428571429</v>
      </c>
      <c r="E123" s="298">
        <f t="shared" si="8"/>
        <v>50.5</v>
      </c>
      <c r="F123" s="298">
        <f t="shared" si="9"/>
        <v>86.571428571428569</v>
      </c>
      <c r="G123" s="298">
        <f t="shared" si="10"/>
        <v>101</v>
      </c>
      <c r="H123" s="297" t="s">
        <v>780</v>
      </c>
      <c r="I123" s="297" t="s">
        <v>781</v>
      </c>
    </row>
    <row r="124" spans="1:9" ht="30">
      <c r="A124" s="291">
        <v>2031</v>
      </c>
      <c r="B124" s="297" t="s">
        <v>782</v>
      </c>
      <c r="C124" s="298">
        <v>18</v>
      </c>
      <c r="D124" s="298">
        <f t="shared" si="7"/>
        <v>2.5714285714285716</v>
      </c>
      <c r="E124" s="298">
        <f t="shared" si="8"/>
        <v>9</v>
      </c>
      <c r="F124" s="298">
        <f t="shared" si="9"/>
        <v>15.428571428571429</v>
      </c>
      <c r="G124" s="298">
        <f t="shared" si="10"/>
        <v>18</v>
      </c>
      <c r="H124" s="297" t="s">
        <v>685</v>
      </c>
      <c r="I124" s="297" t="s">
        <v>783</v>
      </c>
    </row>
    <row r="125" spans="1:9" ht="30">
      <c r="A125" s="291">
        <v>2031</v>
      </c>
      <c r="B125" s="297" t="s">
        <v>784</v>
      </c>
      <c r="C125" s="298">
        <v>3</v>
      </c>
      <c r="D125" s="298">
        <f t="shared" si="7"/>
        <v>0.42857142857142855</v>
      </c>
      <c r="E125" s="298">
        <f t="shared" si="8"/>
        <v>1.5</v>
      </c>
      <c r="F125" s="298">
        <f t="shared" si="9"/>
        <v>2.5714285714285716</v>
      </c>
      <c r="G125" s="298">
        <f t="shared" si="10"/>
        <v>3</v>
      </c>
      <c r="H125" s="297" t="s">
        <v>685</v>
      </c>
      <c r="I125" s="297" t="s">
        <v>785</v>
      </c>
    </row>
    <row r="126" spans="1:9" ht="30">
      <c r="A126" s="291">
        <v>2031</v>
      </c>
      <c r="B126" s="297" t="s">
        <v>786</v>
      </c>
      <c r="C126" s="298">
        <v>1</v>
      </c>
      <c r="D126" s="298">
        <f t="shared" si="7"/>
        <v>0.14285714285714285</v>
      </c>
      <c r="E126" s="298">
        <f t="shared" si="8"/>
        <v>0.5</v>
      </c>
      <c r="F126" s="298">
        <f t="shared" si="9"/>
        <v>0.8571428571428571</v>
      </c>
      <c r="G126" s="298">
        <f t="shared" si="10"/>
        <v>1</v>
      </c>
      <c r="H126" s="297" t="s">
        <v>690</v>
      </c>
      <c r="I126" s="297" t="s">
        <v>787</v>
      </c>
    </row>
    <row r="127" spans="1:9" ht="30">
      <c r="A127" s="299">
        <v>2031</v>
      </c>
      <c r="B127" s="300" t="s">
        <v>788</v>
      </c>
      <c r="C127" s="301">
        <v>123</v>
      </c>
      <c r="D127" s="301">
        <f t="shared" si="7"/>
        <v>17.571428571428573</v>
      </c>
      <c r="E127" s="301">
        <f t="shared" si="8"/>
        <v>61.5</v>
      </c>
      <c r="F127" s="301">
        <f t="shared" si="9"/>
        <v>105.42857142857143</v>
      </c>
      <c r="G127" s="301">
        <f t="shared" si="10"/>
        <v>123</v>
      </c>
      <c r="H127" s="300" t="s">
        <v>789</v>
      </c>
      <c r="I127" s="300" t="s">
        <v>790</v>
      </c>
    </row>
    <row r="128" spans="1:9" ht="15">
      <c r="A128" s="291"/>
      <c r="B128" s="295"/>
      <c r="C128" s="295"/>
      <c r="D128" s="295"/>
      <c r="E128" s="295"/>
      <c r="F128" s="295"/>
      <c r="G128" s="295"/>
      <c r="H128" s="295"/>
      <c r="I128" s="295"/>
    </row>
    <row r="129" spans="1:9" ht="15">
      <c r="A129" s="287" t="s">
        <v>419</v>
      </c>
      <c r="B129" s="287" t="s">
        <v>778</v>
      </c>
      <c r="C129" s="287" t="s">
        <v>791</v>
      </c>
      <c r="D129" s="287" t="s">
        <v>792</v>
      </c>
      <c r="E129" s="287" t="s">
        <v>793</v>
      </c>
      <c r="F129" s="287" t="s">
        <v>794</v>
      </c>
      <c r="G129" s="287" t="s">
        <v>795</v>
      </c>
      <c r="H129" s="287" t="s">
        <v>675</v>
      </c>
      <c r="I129" s="287"/>
    </row>
    <row r="130" spans="1:9" ht="15">
      <c r="A130" s="293" t="s">
        <v>419</v>
      </c>
      <c r="B130" s="302" t="s">
        <v>771</v>
      </c>
      <c r="C130" s="294">
        <f t="shared" ref="C130:G134" si="11">AVERAGE(C103,C108,C113,C118,C123)</f>
        <v>101.6</v>
      </c>
      <c r="D130" s="294">
        <f t="shared" si="11"/>
        <v>14.514285714285714</v>
      </c>
      <c r="E130" s="294">
        <f t="shared" si="11"/>
        <v>50.8</v>
      </c>
      <c r="F130" s="294">
        <f t="shared" si="11"/>
        <v>87.085714285714289</v>
      </c>
      <c r="G130" s="294">
        <f t="shared" si="11"/>
        <v>101.6</v>
      </c>
      <c r="H130" s="302" t="s">
        <v>780</v>
      </c>
      <c r="I130" s="302" t="s">
        <v>781</v>
      </c>
    </row>
    <row r="131" spans="1:9" ht="15">
      <c r="A131" s="293" t="s">
        <v>419</v>
      </c>
      <c r="B131" s="302" t="s">
        <v>782</v>
      </c>
      <c r="C131" s="294">
        <f t="shared" si="11"/>
        <v>17.399999999999999</v>
      </c>
      <c r="D131" s="294">
        <f t="shared" si="11"/>
        <v>2.4857142857142858</v>
      </c>
      <c r="E131" s="294">
        <f t="shared" si="11"/>
        <v>8.6999999999999993</v>
      </c>
      <c r="F131" s="294">
        <f t="shared" si="11"/>
        <v>14.914285714285715</v>
      </c>
      <c r="G131" s="294">
        <f t="shared" si="11"/>
        <v>17.399999999999999</v>
      </c>
      <c r="H131" s="302" t="s">
        <v>685</v>
      </c>
      <c r="I131" s="302" t="s">
        <v>783</v>
      </c>
    </row>
    <row r="132" spans="1:9" ht="15">
      <c r="A132" s="293" t="s">
        <v>419</v>
      </c>
      <c r="B132" s="302" t="s">
        <v>784</v>
      </c>
      <c r="C132" s="294">
        <f t="shared" si="11"/>
        <v>3</v>
      </c>
      <c r="D132" s="294">
        <f t="shared" si="11"/>
        <v>0.42857142857142855</v>
      </c>
      <c r="E132" s="294">
        <f t="shared" si="11"/>
        <v>1.5</v>
      </c>
      <c r="F132" s="294">
        <f t="shared" si="11"/>
        <v>2.5714285714285716</v>
      </c>
      <c r="G132" s="294">
        <f t="shared" si="11"/>
        <v>3</v>
      </c>
      <c r="H132" s="302" t="s">
        <v>685</v>
      </c>
      <c r="I132" s="302" t="s">
        <v>785</v>
      </c>
    </row>
    <row r="133" spans="1:9" ht="15">
      <c r="A133" s="293" t="s">
        <v>419</v>
      </c>
      <c r="B133" s="302" t="s">
        <v>786</v>
      </c>
      <c r="C133" s="294">
        <f t="shared" si="11"/>
        <v>1</v>
      </c>
      <c r="D133" s="294">
        <f t="shared" si="11"/>
        <v>0.14285714285714285</v>
      </c>
      <c r="E133" s="294">
        <f t="shared" si="11"/>
        <v>0.5</v>
      </c>
      <c r="F133" s="294">
        <f t="shared" si="11"/>
        <v>0.8571428571428571</v>
      </c>
      <c r="G133" s="294">
        <f t="shared" si="11"/>
        <v>1</v>
      </c>
      <c r="H133" s="302" t="s">
        <v>690</v>
      </c>
      <c r="I133" s="302" t="s">
        <v>787</v>
      </c>
    </row>
    <row r="134" spans="1:9" ht="15">
      <c r="A134" s="299" t="s">
        <v>419</v>
      </c>
      <c r="B134" s="303" t="s">
        <v>788</v>
      </c>
      <c r="C134" s="304">
        <f t="shared" si="11"/>
        <v>123</v>
      </c>
      <c r="D134" s="304">
        <f t="shared" si="11"/>
        <v>17.571428571428573</v>
      </c>
      <c r="E134" s="304">
        <f t="shared" si="11"/>
        <v>61.5</v>
      </c>
      <c r="F134" s="304">
        <f t="shared" si="11"/>
        <v>105.42857142857142</v>
      </c>
      <c r="G134" s="304">
        <f t="shared" si="11"/>
        <v>123</v>
      </c>
      <c r="H134" s="303" t="s">
        <v>789</v>
      </c>
      <c r="I134" s="303" t="s">
        <v>790</v>
      </c>
    </row>
    <row r="135" spans="1:9" ht="15">
      <c r="A135" s="286"/>
      <c r="B135" s="286"/>
      <c r="C135" s="286"/>
      <c r="D135" s="286"/>
      <c r="E135" s="286"/>
      <c r="F135" s="286"/>
      <c r="G135" s="286"/>
      <c r="H135" s="286"/>
      <c r="I135" s="286"/>
    </row>
    <row r="136" spans="1:9" ht="15">
      <c r="A136" s="286"/>
      <c r="B136" s="286"/>
      <c r="C136" s="286"/>
      <c r="D136" s="286"/>
      <c r="E136" s="286"/>
      <c r="F136" s="286"/>
      <c r="G136" s="286"/>
      <c r="H136" s="286"/>
      <c r="I136" s="286"/>
    </row>
    <row r="137" spans="1:9" ht="15">
      <c r="A137" s="373" t="s">
        <v>633</v>
      </c>
      <c r="B137" s="373"/>
      <c r="C137" s="373"/>
      <c r="D137" s="373"/>
      <c r="E137" s="373"/>
      <c r="F137" s="373"/>
      <c r="G137" s="373"/>
      <c r="H137" s="373"/>
      <c r="I137" s="373"/>
    </row>
    <row r="138" spans="1:9" ht="30" customHeight="1">
      <c r="A138" s="377" t="s">
        <v>803</v>
      </c>
      <c r="B138" s="377"/>
      <c r="C138" s="377"/>
      <c r="D138" s="377"/>
      <c r="E138" s="377"/>
      <c r="F138" s="377"/>
      <c r="G138" s="377"/>
      <c r="H138" s="377"/>
      <c r="I138" s="377"/>
    </row>
    <row r="139" spans="1:9" ht="30" customHeight="1">
      <c r="A139" s="377" t="s">
        <v>804</v>
      </c>
      <c r="B139" s="377"/>
      <c r="C139" s="377"/>
      <c r="D139" s="377"/>
      <c r="E139" s="377"/>
      <c r="F139" s="377"/>
      <c r="G139" s="377"/>
      <c r="H139" s="377"/>
      <c r="I139" s="377"/>
    </row>
    <row r="140" spans="1:9" ht="30" customHeight="1">
      <c r="A140" s="377" t="s">
        <v>805</v>
      </c>
      <c r="B140" s="377"/>
      <c r="C140" s="377"/>
      <c r="D140" s="377"/>
      <c r="E140" s="377"/>
      <c r="F140" s="377"/>
      <c r="G140" s="377"/>
      <c r="H140" s="377"/>
      <c r="I140" s="377"/>
    </row>
    <row r="141" spans="1:9" ht="30" customHeight="1">
      <c r="A141" s="377" t="s">
        <v>806</v>
      </c>
      <c r="B141" s="377"/>
      <c r="C141" s="377"/>
      <c r="D141" s="377"/>
      <c r="E141" s="377"/>
      <c r="F141" s="377"/>
      <c r="G141" s="377"/>
      <c r="H141" s="377"/>
      <c r="I141" s="377"/>
    </row>
    <row r="142" spans="1:9" ht="30" customHeight="1">
      <c r="A142" s="377" t="s">
        <v>807</v>
      </c>
      <c r="B142" s="377"/>
      <c r="C142" s="377"/>
      <c r="D142" s="377"/>
      <c r="E142" s="377"/>
      <c r="F142" s="377"/>
      <c r="G142" s="377"/>
      <c r="H142" s="377"/>
      <c r="I142" s="377"/>
    </row>
    <row r="143" spans="1:9" ht="30" customHeight="1">
      <c r="A143" s="377" t="s">
        <v>808</v>
      </c>
      <c r="B143" s="377"/>
      <c r="C143" s="377"/>
      <c r="D143" s="377"/>
      <c r="E143" s="377"/>
      <c r="F143" s="377"/>
      <c r="G143" s="377"/>
      <c r="H143" s="377"/>
      <c r="I143" s="377"/>
    </row>
    <row r="144" spans="1:9" ht="15">
      <c r="A144" s="286"/>
      <c r="B144" s="286"/>
      <c r="C144" s="286"/>
      <c r="D144" s="286"/>
      <c r="E144" s="286"/>
      <c r="F144" s="286"/>
      <c r="G144" s="286"/>
      <c r="H144" s="286"/>
      <c r="I144" s="286"/>
    </row>
    <row r="145" spans="1:9" ht="75">
      <c r="A145" s="305" t="s">
        <v>809</v>
      </c>
      <c r="B145" s="288" t="s">
        <v>810</v>
      </c>
      <c r="C145" s="286"/>
      <c r="D145" s="286"/>
      <c r="E145" s="286"/>
      <c r="F145" s="286"/>
      <c r="G145" s="286"/>
      <c r="H145" s="286"/>
      <c r="I145" s="286"/>
    </row>
    <row r="146" spans="1:9" ht="60">
      <c r="A146" s="305" t="s">
        <v>811</v>
      </c>
      <c r="B146" s="288" t="s">
        <v>812</v>
      </c>
      <c r="C146" s="286"/>
      <c r="D146" s="286"/>
      <c r="E146" s="286"/>
      <c r="F146" s="286"/>
      <c r="G146" s="286"/>
      <c r="H146" s="286"/>
      <c r="I146" s="286"/>
    </row>
  </sheetData>
  <sheetProtection algorithmName="SHA-512" hashValue="YqFA/zjhy/K2XcWtuoQLxF+SwvObh5ttUruVfcS94HTSoY5FRoXOirAYFbtG3cbt5md2GoUQOnWlA0a4GcuoXA==" saltValue="GSxhPYMRnFtNY7eVWzRJUg==" spinCount="100000" sheet="1" objects="1" scenarios="1"/>
  <mergeCells count="21">
    <mergeCell ref="A141:I141"/>
    <mergeCell ref="A142:I142"/>
    <mergeCell ref="A143:I143"/>
    <mergeCell ref="A91:I91"/>
    <mergeCell ref="A101:I101"/>
    <mergeCell ref="A137:I137"/>
    <mergeCell ref="A138:I138"/>
    <mergeCell ref="A139:I139"/>
    <mergeCell ref="A140:I140"/>
    <mergeCell ref="A55:I55"/>
    <mergeCell ref="A1:I1"/>
    <mergeCell ref="A3:I5"/>
    <mergeCell ref="A7:I7"/>
    <mergeCell ref="E8:I8"/>
    <mergeCell ref="E9:I9"/>
    <mergeCell ref="E10:I10"/>
    <mergeCell ref="E11:I11"/>
    <mergeCell ref="A13:I13"/>
    <mergeCell ref="A21:I21"/>
    <mergeCell ref="A36:I36"/>
    <mergeCell ref="A46:I4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04B14-70FF-4D17-8FFE-64D2EEFA43E1}">
  <sheetPr>
    <tabColor theme="9" tint="0.79998168889431442"/>
  </sheetPr>
  <dimension ref="A1:AQ74"/>
  <sheetViews>
    <sheetView zoomScale="85" zoomScaleNormal="85" workbookViewId="0">
      <selection activeCell="F10" sqref="F10"/>
    </sheetView>
  </sheetViews>
  <sheetFormatPr baseColWidth="10" defaultRowHeight="15"/>
  <cols>
    <col min="4" max="4" width="43.28515625" customWidth="1"/>
    <col min="15" max="15" width="44.28515625" customWidth="1"/>
    <col min="26" max="26" width="42.7109375" customWidth="1"/>
    <col min="37" max="37" width="43.7109375" customWidth="1"/>
  </cols>
  <sheetData>
    <row r="1" spans="1:43" ht="18.75">
      <c r="A1" s="332" t="s">
        <v>430</v>
      </c>
      <c r="B1" s="332"/>
      <c r="C1" s="332"/>
      <c r="D1" s="332"/>
      <c r="E1" s="332"/>
      <c r="F1" s="332"/>
    </row>
    <row r="5" spans="1:43" ht="15" customHeight="1">
      <c r="A5" s="391" t="s">
        <v>155</v>
      </c>
      <c r="B5" s="392"/>
      <c r="C5" s="414" t="s">
        <v>276</v>
      </c>
      <c r="D5" s="414"/>
      <c r="E5" s="414"/>
      <c r="F5" s="415"/>
      <c r="G5" s="378" t="s">
        <v>280</v>
      </c>
      <c r="H5" s="379"/>
      <c r="I5" s="379"/>
      <c r="J5" s="380"/>
      <c r="L5" s="416" t="s">
        <v>155</v>
      </c>
      <c r="M5" s="417"/>
      <c r="N5" s="414" t="s">
        <v>276</v>
      </c>
      <c r="O5" s="414"/>
      <c r="P5" s="414"/>
      <c r="Q5" s="124"/>
      <c r="R5" s="393" t="s">
        <v>279</v>
      </c>
      <c r="S5" s="394"/>
      <c r="T5" s="394"/>
      <c r="U5" s="395"/>
      <c r="W5" s="416" t="s">
        <v>155</v>
      </c>
      <c r="X5" s="417"/>
      <c r="Y5" s="414" t="s">
        <v>276</v>
      </c>
      <c r="Z5" s="414"/>
      <c r="AA5" s="414"/>
      <c r="AB5" s="415"/>
      <c r="AC5" s="393" t="s">
        <v>278</v>
      </c>
      <c r="AD5" s="394"/>
      <c r="AE5" s="394"/>
      <c r="AF5" s="395"/>
      <c r="AH5" s="416" t="s">
        <v>155</v>
      </c>
      <c r="AI5" s="417"/>
      <c r="AJ5" s="414" t="s">
        <v>276</v>
      </c>
      <c r="AK5" s="414"/>
      <c r="AL5" s="414"/>
      <c r="AM5" s="415"/>
      <c r="AN5" s="393" t="s">
        <v>282</v>
      </c>
      <c r="AO5" s="394"/>
      <c r="AP5" s="394"/>
      <c r="AQ5" s="395"/>
    </row>
    <row r="6" spans="1:43">
      <c r="A6" s="65" t="s">
        <v>156</v>
      </c>
      <c r="B6" s="63"/>
      <c r="C6" s="66"/>
      <c r="D6" s="63"/>
      <c r="E6" s="63"/>
      <c r="F6" s="63"/>
      <c r="G6" s="381"/>
      <c r="H6" s="382"/>
      <c r="I6" s="382"/>
      <c r="J6" s="383"/>
      <c r="L6" s="65" t="s">
        <v>262</v>
      </c>
      <c r="M6" s="66"/>
      <c r="N6" s="66"/>
      <c r="O6" s="63"/>
      <c r="P6" s="63"/>
      <c r="Q6" s="63"/>
      <c r="R6" s="396"/>
      <c r="S6" s="397"/>
      <c r="T6" s="397"/>
      <c r="U6" s="398"/>
      <c r="W6" s="65" t="s">
        <v>262</v>
      </c>
      <c r="X6" s="66"/>
      <c r="Y6" s="66"/>
      <c r="Z6" s="63"/>
      <c r="AA6" s="63"/>
      <c r="AB6" s="63"/>
      <c r="AC6" s="396"/>
      <c r="AD6" s="397"/>
      <c r="AE6" s="397"/>
      <c r="AF6" s="398"/>
      <c r="AH6" s="65" t="s">
        <v>262</v>
      </c>
      <c r="AI6" s="66"/>
      <c r="AJ6" s="66"/>
      <c r="AK6" s="63"/>
      <c r="AL6" s="63"/>
      <c r="AM6" s="63"/>
      <c r="AN6" s="396"/>
      <c r="AO6" s="397"/>
      <c r="AP6" s="397"/>
      <c r="AQ6" s="398"/>
    </row>
    <row r="7" spans="1:43">
      <c r="A7" s="65" t="s">
        <v>157</v>
      </c>
      <c r="B7" s="63"/>
      <c r="C7" s="66"/>
      <c r="D7" s="63"/>
      <c r="E7" s="63"/>
      <c r="F7" s="63"/>
      <c r="G7" s="384"/>
      <c r="H7" s="385"/>
      <c r="I7" s="385"/>
      <c r="J7" s="386"/>
      <c r="L7" s="125" t="s">
        <v>263</v>
      </c>
      <c r="M7" s="126"/>
      <c r="N7" s="126"/>
      <c r="O7" s="76"/>
      <c r="P7" s="76"/>
      <c r="Q7" s="76"/>
      <c r="R7" s="399"/>
      <c r="S7" s="400"/>
      <c r="T7" s="400"/>
      <c r="U7" s="401"/>
      <c r="W7" s="125" t="s">
        <v>263</v>
      </c>
      <c r="X7" s="126"/>
      <c r="Y7" s="126"/>
      <c r="Z7" s="76"/>
      <c r="AA7" s="76"/>
      <c r="AB7" s="76"/>
      <c r="AC7" s="399"/>
      <c r="AD7" s="400"/>
      <c r="AE7" s="400"/>
      <c r="AF7" s="401"/>
      <c r="AH7" s="125" t="s">
        <v>263</v>
      </c>
      <c r="AI7" s="126"/>
      <c r="AJ7" s="126"/>
      <c r="AK7" s="76"/>
      <c r="AL7" s="76"/>
      <c r="AM7" s="76"/>
      <c r="AN7" s="399"/>
      <c r="AO7" s="400"/>
      <c r="AP7" s="400"/>
      <c r="AQ7" s="401"/>
    </row>
    <row r="8" spans="1:43" ht="24" customHeight="1">
      <c r="A8" s="58" t="s">
        <v>158</v>
      </c>
      <c r="B8" s="67" t="s">
        <v>124</v>
      </c>
      <c r="C8" s="68"/>
      <c r="D8" s="68"/>
      <c r="E8" s="387" t="s">
        <v>159</v>
      </c>
      <c r="F8" s="388"/>
      <c r="G8" s="389" t="s">
        <v>160</v>
      </c>
      <c r="H8" s="390"/>
      <c r="I8" s="389" t="s">
        <v>161</v>
      </c>
      <c r="J8" s="390"/>
      <c r="L8" s="58" t="s">
        <v>158</v>
      </c>
      <c r="M8" s="67" t="s">
        <v>124</v>
      </c>
      <c r="N8" s="68"/>
      <c r="O8" s="68"/>
      <c r="P8" s="387" t="s">
        <v>159</v>
      </c>
      <c r="Q8" s="388"/>
      <c r="R8" s="389" t="s">
        <v>160</v>
      </c>
      <c r="S8" s="390"/>
      <c r="T8" s="389" t="s">
        <v>161</v>
      </c>
      <c r="U8" s="390"/>
      <c r="W8" s="58" t="s">
        <v>158</v>
      </c>
      <c r="X8" s="67" t="s">
        <v>124</v>
      </c>
      <c r="Y8" s="68"/>
      <c r="Z8" s="68"/>
      <c r="AA8" s="387" t="s">
        <v>159</v>
      </c>
      <c r="AB8" s="388"/>
      <c r="AC8" s="389" t="s">
        <v>160</v>
      </c>
      <c r="AD8" s="390"/>
      <c r="AE8" s="389" t="s">
        <v>161</v>
      </c>
      <c r="AF8" s="390"/>
      <c r="AH8" s="58" t="s">
        <v>158</v>
      </c>
      <c r="AI8" s="67" t="s">
        <v>124</v>
      </c>
      <c r="AJ8" s="68"/>
      <c r="AK8" s="68"/>
      <c r="AL8" s="387" t="s">
        <v>159</v>
      </c>
      <c r="AM8" s="388"/>
      <c r="AN8" s="389" t="s">
        <v>160</v>
      </c>
      <c r="AO8" s="390"/>
      <c r="AP8" s="389" t="s">
        <v>161</v>
      </c>
      <c r="AQ8" s="390"/>
    </row>
    <row r="9" spans="1:43">
      <c r="A9" s="55"/>
      <c r="B9" s="69"/>
      <c r="C9" s="69"/>
      <c r="D9" s="69"/>
      <c r="E9" s="92" t="s">
        <v>162</v>
      </c>
      <c r="F9" s="37" t="s">
        <v>163</v>
      </c>
      <c r="G9" s="92" t="s">
        <v>162</v>
      </c>
      <c r="H9" s="37" t="s">
        <v>163</v>
      </c>
      <c r="I9" s="92" t="s">
        <v>162</v>
      </c>
      <c r="J9" s="37" t="s">
        <v>163</v>
      </c>
      <c r="L9" s="55"/>
      <c r="M9" s="69"/>
      <c r="N9" s="69"/>
      <c r="O9" s="69"/>
      <c r="P9" s="92" t="s">
        <v>162</v>
      </c>
      <c r="Q9" s="37" t="s">
        <v>163</v>
      </c>
      <c r="R9" s="92" t="s">
        <v>162</v>
      </c>
      <c r="S9" s="37" t="s">
        <v>163</v>
      </c>
      <c r="T9" s="92" t="s">
        <v>162</v>
      </c>
      <c r="U9" s="37" t="s">
        <v>163</v>
      </c>
      <c r="W9" s="55"/>
      <c r="X9" s="69"/>
      <c r="Y9" s="69"/>
      <c r="Z9" s="69"/>
      <c r="AA9" s="92" t="s">
        <v>162</v>
      </c>
      <c r="AB9" s="37" t="s">
        <v>163</v>
      </c>
      <c r="AC9" s="92" t="s">
        <v>162</v>
      </c>
      <c r="AD9" s="37" t="s">
        <v>163</v>
      </c>
      <c r="AE9" s="92" t="s">
        <v>162</v>
      </c>
      <c r="AF9" s="37" t="s">
        <v>163</v>
      </c>
      <c r="AH9" s="55"/>
      <c r="AI9" s="69"/>
      <c r="AJ9" s="69"/>
      <c r="AK9" s="69"/>
      <c r="AL9" s="92" t="s">
        <v>162</v>
      </c>
      <c r="AM9" s="37" t="s">
        <v>163</v>
      </c>
      <c r="AN9" s="92" t="s">
        <v>162</v>
      </c>
      <c r="AO9" s="37" t="s">
        <v>163</v>
      </c>
      <c r="AP9" s="92" t="s">
        <v>162</v>
      </c>
      <c r="AQ9" s="37" t="s">
        <v>163</v>
      </c>
    </row>
    <row r="10" spans="1:43">
      <c r="A10" s="58" t="s">
        <v>164</v>
      </c>
      <c r="B10" s="67" t="s">
        <v>165</v>
      </c>
      <c r="C10" s="68"/>
      <c r="D10" s="68"/>
      <c r="E10" s="70">
        <v>1</v>
      </c>
      <c r="F10" s="100"/>
      <c r="G10" s="70">
        <v>1</v>
      </c>
      <c r="H10" s="100"/>
      <c r="I10" s="70">
        <v>1</v>
      </c>
      <c r="J10" s="100"/>
      <c r="L10" s="58" t="s">
        <v>164</v>
      </c>
      <c r="M10" s="67" t="s">
        <v>165</v>
      </c>
      <c r="N10" s="68"/>
      <c r="O10" s="68"/>
      <c r="P10" s="70">
        <v>1</v>
      </c>
      <c r="Q10" s="100"/>
      <c r="R10" s="70">
        <v>1</v>
      </c>
      <c r="S10" s="100"/>
      <c r="T10" s="70">
        <v>1</v>
      </c>
      <c r="U10" s="100"/>
      <c r="W10" s="58" t="s">
        <v>164</v>
      </c>
      <c r="X10" s="67" t="s">
        <v>165</v>
      </c>
      <c r="Y10" s="68"/>
      <c r="Z10" s="68"/>
      <c r="AA10" s="70">
        <v>1</v>
      </c>
      <c r="AB10" s="100"/>
      <c r="AC10" s="70">
        <v>1</v>
      </c>
      <c r="AD10" s="100"/>
      <c r="AE10" s="70">
        <v>1</v>
      </c>
      <c r="AF10" s="100"/>
      <c r="AH10" s="58" t="s">
        <v>164</v>
      </c>
      <c r="AI10" s="67" t="s">
        <v>165</v>
      </c>
      <c r="AJ10" s="68"/>
      <c r="AK10" s="68"/>
      <c r="AL10" s="70">
        <v>1</v>
      </c>
      <c r="AM10" s="100"/>
      <c r="AN10" s="70">
        <v>1</v>
      </c>
      <c r="AO10" s="100"/>
      <c r="AP10" s="70">
        <v>1</v>
      </c>
      <c r="AQ10" s="100"/>
    </row>
    <row r="11" spans="1:43">
      <c r="A11" s="71" t="s">
        <v>166</v>
      </c>
      <c r="B11" s="67" t="s">
        <v>167</v>
      </c>
      <c r="C11" s="68"/>
      <c r="D11" s="68"/>
      <c r="E11" s="93"/>
      <c r="F11" s="94"/>
      <c r="G11" s="93"/>
      <c r="H11" s="94"/>
      <c r="I11" s="93"/>
      <c r="J11" s="95"/>
      <c r="L11" s="58" t="s">
        <v>264</v>
      </c>
      <c r="M11" s="67" t="s">
        <v>265</v>
      </c>
      <c r="N11" s="68"/>
      <c r="O11" s="68"/>
      <c r="P11" s="136"/>
      <c r="Q11" s="77">
        <f>IF(P11&gt;0,ROUND(Q10*P11,2),0)</f>
        <v>0</v>
      </c>
      <c r="R11" s="136"/>
      <c r="S11" s="77">
        <f>IF(R11&gt;0,ROUND(S10*R11,2),0)</f>
        <v>0</v>
      </c>
      <c r="T11" s="136"/>
      <c r="U11" s="77">
        <f>IF(T11&gt;0,ROUND(U10*T11,2),0)</f>
        <v>0</v>
      </c>
      <c r="W11" s="58" t="s">
        <v>264</v>
      </c>
      <c r="X11" s="67" t="s">
        <v>277</v>
      </c>
      <c r="Y11" s="68"/>
      <c r="Z11" s="68"/>
      <c r="AA11" s="136"/>
      <c r="AB11" s="77">
        <f>IF(AA11&gt;0,ROUND(AB10*AA11,2),0)</f>
        <v>0</v>
      </c>
      <c r="AC11" s="136"/>
      <c r="AD11" s="77">
        <f>IF(AC11&gt;0,ROUND(AD10*AC11,2),0)</f>
        <v>0</v>
      </c>
      <c r="AE11" s="136"/>
      <c r="AF11" s="77">
        <f>IF(AE11&gt;0,ROUND(AF10*AE11,2),0)</f>
        <v>0</v>
      </c>
      <c r="AH11" s="58" t="s">
        <v>264</v>
      </c>
      <c r="AI11" s="67" t="s">
        <v>281</v>
      </c>
      <c r="AJ11" s="68"/>
      <c r="AK11" s="68"/>
      <c r="AL11" s="136"/>
      <c r="AM11" s="77">
        <f>IF(AL11&gt;0,ROUND(AM10*AL11,2),0)</f>
        <v>0</v>
      </c>
      <c r="AN11" s="136"/>
      <c r="AO11" s="77">
        <f>IF(AN11&gt;0,ROUND(AO10*AN11,2),0)</f>
        <v>0</v>
      </c>
      <c r="AP11" s="136"/>
      <c r="AQ11" s="77">
        <f>IF(AP11&gt;0,ROUND(AQ10*AP11,2),0)</f>
        <v>0</v>
      </c>
    </row>
    <row r="12" spans="1:43">
      <c r="A12" s="78" t="s">
        <v>168</v>
      </c>
      <c r="B12" s="73" t="s">
        <v>169</v>
      </c>
      <c r="C12" s="74"/>
      <c r="D12" s="74"/>
      <c r="E12" s="93"/>
      <c r="F12" s="94"/>
      <c r="G12" s="93"/>
      <c r="H12" s="94"/>
      <c r="I12" s="93"/>
      <c r="J12" s="95"/>
      <c r="L12" s="71" t="s">
        <v>166</v>
      </c>
      <c r="M12" s="67" t="s">
        <v>167</v>
      </c>
      <c r="N12" s="68"/>
      <c r="O12" s="68"/>
      <c r="P12" s="93"/>
      <c r="Q12" s="94"/>
      <c r="R12" s="93"/>
      <c r="S12" s="94"/>
      <c r="T12" s="93"/>
      <c r="U12" s="95"/>
      <c r="W12" s="71" t="s">
        <v>166</v>
      </c>
      <c r="X12" s="67" t="s">
        <v>167</v>
      </c>
      <c r="Y12" s="68"/>
      <c r="Z12" s="68"/>
      <c r="AA12" s="93"/>
      <c r="AB12" s="94"/>
      <c r="AC12" s="93"/>
      <c r="AD12" s="94"/>
      <c r="AE12" s="93"/>
      <c r="AF12" s="95"/>
      <c r="AH12" s="71" t="s">
        <v>166</v>
      </c>
      <c r="AI12" s="67" t="s">
        <v>167</v>
      </c>
      <c r="AJ12" s="68"/>
      <c r="AK12" s="68"/>
      <c r="AL12" s="93"/>
      <c r="AM12" s="94"/>
      <c r="AN12" s="93"/>
      <c r="AO12" s="94"/>
      <c r="AP12" s="93"/>
      <c r="AQ12" s="95"/>
    </row>
    <row r="13" spans="1:43">
      <c r="A13" s="56" t="s">
        <v>170</v>
      </c>
      <c r="B13" s="75" t="s">
        <v>171</v>
      </c>
      <c r="C13" s="76"/>
      <c r="D13" s="76"/>
      <c r="E13" s="123"/>
      <c r="F13" s="77">
        <f>E13*F$10</f>
        <v>0</v>
      </c>
      <c r="G13" s="123"/>
      <c r="H13" s="77">
        <f>G13*H$10</f>
        <v>0</v>
      </c>
      <c r="I13" s="123"/>
      <c r="J13" s="77">
        <f>I13*J$10</f>
        <v>0</v>
      </c>
      <c r="L13" s="72" t="s">
        <v>168</v>
      </c>
      <c r="M13" s="73" t="s">
        <v>169</v>
      </c>
      <c r="N13" s="74"/>
      <c r="O13" s="74"/>
      <c r="P13" s="93"/>
      <c r="Q13" s="94"/>
      <c r="R13" s="93"/>
      <c r="S13" s="94"/>
      <c r="T13" s="93"/>
      <c r="U13" s="95"/>
      <c r="W13" s="72" t="s">
        <v>168</v>
      </c>
      <c r="X13" s="73" t="s">
        <v>169</v>
      </c>
      <c r="Y13" s="74"/>
      <c r="Z13" s="74"/>
      <c r="AA13" s="93"/>
      <c r="AB13" s="94"/>
      <c r="AC13" s="93"/>
      <c r="AD13" s="94"/>
      <c r="AE13" s="93"/>
      <c r="AF13" s="95"/>
      <c r="AH13" s="72" t="s">
        <v>168</v>
      </c>
      <c r="AI13" s="73" t="s">
        <v>169</v>
      </c>
      <c r="AJ13" s="74"/>
      <c r="AK13" s="74"/>
      <c r="AL13" s="93"/>
      <c r="AM13" s="94"/>
      <c r="AN13" s="93"/>
      <c r="AO13" s="94"/>
      <c r="AP13" s="93"/>
      <c r="AQ13" s="95"/>
    </row>
    <row r="14" spans="1:43">
      <c r="A14" s="78" t="s">
        <v>172</v>
      </c>
      <c r="B14" s="73" t="s">
        <v>173</v>
      </c>
      <c r="C14" s="74"/>
      <c r="D14" s="74"/>
      <c r="E14" s="123"/>
      <c r="F14" s="77">
        <f t="shared" ref="F14:F19" si="0">E14*F$10</f>
        <v>0</v>
      </c>
      <c r="G14" s="123"/>
      <c r="H14" s="77">
        <f t="shared" ref="H14:H19" si="1">G14*H$10</f>
        <v>0</v>
      </c>
      <c r="I14" s="123"/>
      <c r="J14" s="77">
        <f t="shared" ref="J14:J19" si="2">I14*J$10</f>
        <v>0</v>
      </c>
      <c r="L14" s="56" t="s">
        <v>170</v>
      </c>
      <c r="M14" s="75" t="s">
        <v>171</v>
      </c>
      <c r="N14" s="76"/>
      <c r="O14" s="76"/>
      <c r="P14" s="123"/>
      <c r="Q14" s="77">
        <f>P14*Q$10</f>
        <v>0</v>
      </c>
      <c r="R14" s="123"/>
      <c r="S14" s="77">
        <f>R14*S$10</f>
        <v>0</v>
      </c>
      <c r="T14" s="123"/>
      <c r="U14" s="77">
        <f>T14*U$10</f>
        <v>0</v>
      </c>
      <c r="W14" s="56" t="s">
        <v>170</v>
      </c>
      <c r="X14" s="75" t="s">
        <v>171</v>
      </c>
      <c r="Y14" s="76"/>
      <c r="Z14" s="76"/>
      <c r="AA14" s="123"/>
      <c r="AB14" s="77">
        <f>AA14*AB$10</f>
        <v>0</v>
      </c>
      <c r="AC14" s="123"/>
      <c r="AD14" s="77">
        <f>AC14*AD$10</f>
        <v>0</v>
      </c>
      <c r="AE14" s="123"/>
      <c r="AF14" s="77">
        <f>AE14*AF$10</f>
        <v>0</v>
      </c>
      <c r="AH14" s="56" t="s">
        <v>170</v>
      </c>
      <c r="AI14" s="75" t="s">
        <v>171</v>
      </c>
      <c r="AJ14" s="76"/>
      <c r="AK14" s="76"/>
      <c r="AL14" s="123"/>
      <c r="AM14" s="77">
        <f>AL14*AM$10</f>
        <v>0</v>
      </c>
      <c r="AN14" s="123"/>
      <c r="AO14" s="77">
        <f>AN14*AO$10</f>
        <v>0</v>
      </c>
      <c r="AP14" s="123"/>
      <c r="AQ14" s="77">
        <f>AP14*AQ$10</f>
        <v>0</v>
      </c>
    </row>
    <row r="15" spans="1:43">
      <c r="A15" s="78" t="s">
        <v>174</v>
      </c>
      <c r="B15" s="73" t="s">
        <v>175</v>
      </c>
      <c r="C15" s="74"/>
      <c r="D15" s="74"/>
      <c r="E15" s="123"/>
      <c r="F15" s="77">
        <f t="shared" si="0"/>
        <v>0</v>
      </c>
      <c r="G15" s="123"/>
      <c r="H15" s="77">
        <f t="shared" si="1"/>
        <v>0</v>
      </c>
      <c r="I15" s="123"/>
      <c r="J15" s="77">
        <f t="shared" si="2"/>
        <v>0</v>
      </c>
      <c r="L15" s="56"/>
      <c r="M15" s="75" t="s">
        <v>266</v>
      </c>
      <c r="N15" s="76"/>
      <c r="O15" s="76"/>
      <c r="P15" s="123"/>
      <c r="Q15" s="77">
        <f>P15*Q$11</f>
        <v>0</v>
      </c>
      <c r="R15" s="123"/>
      <c r="S15" s="77">
        <f>R15*S$11</f>
        <v>0</v>
      </c>
      <c r="T15" s="123"/>
      <c r="U15" s="77">
        <f>T15*U$11</f>
        <v>0</v>
      </c>
      <c r="W15" s="56"/>
      <c r="X15" s="75" t="s">
        <v>266</v>
      </c>
      <c r="Y15" s="76"/>
      <c r="Z15" s="76"/>
      <c r="AA15" s="123"/>
      <c r="AB15" s="77">
        <f>AA15*AB$11</f>
        <v>0</v>
      </c>
      <c r="AC15" s="123"/>
      <c r="AD15" s="77">
        <f>AC15*AD$11</f>
        <v>0</v>
      </c>
      <c r="AE15" s="123"/>
      <c r="AF15" s="77">
        <f>AE15*AF$11</f>
        <v>0</v>
      </c>
      <c r="AH15" s="56"/>
      <c r="AI15" s="75" t="s">
        <v>266</v>
      </c>
      <c r="AJ15" s="76"/>
      <c r="AK15" s="76"/>
      <c r="AL15" s="123"/>
      <c r="AM15" s="77">
        <f>AL15*AM$11</f>
        <v>0</v>
      </c>
      <c r="AN15" s="123"/>
      <c r="AO15" s="77">
        <f>AN15*AO$11</f>
        <v>0</v>
      </c>
      <c r="AP15" s="123"/>
      <c r="AQ15" s="77">
        <f>AP15*AQ$11</f>
        <v>0</v>
      </c>
    </row>
    <row r="16" spans="1:43">
      <c r="A16" s="78" t="s">
        <v>176</v>
      </c>
      <c r="B16" s="73" t="s">
        <v>177</v>
      </c>
      <c r="C16" s="74"/>
      <c r="D16" s="74"/>
      <c r="E16" s="123"/>
      <c r="F16" s="77">
        <f t="shared" si="0"/>
        <v>0</v>
      </c>
      <c r="G16" s="123"/>
      <c r="H16" s="77">
        <f t="shared" si="1"/>
        <v>0</v>
      </c>
      <c r="I16" s="123"/>
      <c r="J16" s="77">
        <f t="shared" si="2"/>
        <v>0</v>
      </c>
      <c r="L16" s="78" t="s">
        <v>172</v>
      </c>
      <c r="M16" s="73" t="s">
        <v>173</v>
      </c>
      <c r="N16" s="74"/>
      <c r="O16" s="74"/>
      <c r="P16" s="123"/>
      <c r="Q16" s="77">
        <f>P16*Q$10</f>
        <v>0</v>
      </c>
      <c r="R16" s="123"/>
      <c r="S16" s="77">
        <f>R16*S$10</f>
        <v>0</v>
      </c>
      <c r="T16" s="123"/>
      <c r="U16" s="77">
        <f>T16*U$10</f>
        <v>0</v>
      </c>
      <c r="W16" s="78" t="s">
        <v>172</v>
      </c>
      <c r="X16" s="73" t="s">
        <v>173</v>
      </c>
      <c r="Y16" s="74"/>
      <c r="Z16" s="74"/>
      <c r="AA16" s="123"/>
      <c r="AB16" s="77">
        <f>AA16*AB$10</f>
        <v>0</v>
      </c>
      <c r="AC16" s="123"/>
      <c r="AD16" s="77">
        <f>AC16*AD$10</f>
        <v>0</v>
      </c>
      <c r="AE16" s="123"/>
      <c r="AF16" s="77">
        <f>AE16*AF$10</f>
        <v>0</v>
      </c>
      <c r="AH16" s="78" t="s">
        <v>172</v>
      </c>
      <c r="AI16" s="73" t="s">
        <v>173</v>
      </c>
      <c r="AJ16" s="74"/>
      <c r="AK16" s="74"/>
      <c r="AL16" s="123"/>
      <c r="AM16" s="77">
        <f>AL16*AM$10</f>
        <v>0</v>
      </c>
      <c r="AN16" s="123"/>
      <c r="AO16" s="77">
        <f>AN16*AO$10</f>
        <v>0</v>
      </c>
      <c r="AP16" s="123"/>
      <c r="AQ16" s="77">
        <f>AP16*AQ$10</f>
        <v>0</v>
      </c>
    </row>
    <row r="17" spans="1:43">
      <c r="A17" s="78" t="s">
        <v>178</v>
      </c>
      <c r="B17" s="73" t="s">
        <v>179</v>
      </c>
      <c r="C17" s="74"/>
      <c r="D17" s="74"/>
      <c r="E17" s="123"/>
      <c r="F17" s="77">
        <f t="shared" si="0"/>
        <v>0</v>
      </c>
      <c r="G17" s="123"/>
      <c r="H17" s="77">
        <f t="shared" si="1"/>
        <v>0</v>
      </c>
      <c r="I17" s="123"/>
      <c r="J17" s="77">
        <f t="shared" si="2"/>
        <v>0</v>
      </c>
      <c r="L17" s="78"/>
      <c r="M17" s="73" t="s">
        <v>267</v>
      </c>
      <c r="N17" s="74"/>
      <c r="O17" s="74"/>
      <c r="P17" s="123"/>
      <c r="Q17" s="77">
        <f>P17*Q$11</f>
        <v>0</v>
      </c>
      <c r="R17" s="123"/>
      <c r="S17" s="77">
        <f>R17*S$11</f>
        <v>0</v>
      </c>
      <c r="T17" s="123"/>
      <c r="U17" s="77">
        <f>T17*U$11</f>
        <v>0</v>
      </c>
      <c r="W17" s="78"/>
      <c r="X17" s="73" t="s">
        <v>267</v>
      </c>
      <c r="Y17" s="74"/>
      <c r="Z17" s="74"/>
      <c r="AA17" s="123"/>
      <c r="AB17" s="77">
        <f>AA17*AB$11</f>
        <v>0</v>
      </c>
      <c r="AC17" s="123"/>
      <c r="AD17" s="77">
        <f>AC17*AD$11</f>
        <v>0</v>
      </c>
      <c r="AE17" s="123"/>
      <c r="AF17" s="77">
        <f>AE17*AF$11</f>
        <v>0</v>
      </c>
      <c r="AH17" s="78"/>
      <c r="AI17" s="73" t="s">
        <v>267</v>
      </c>
      <c r="AJ17" s="74"/>
      <c r="AK17" s="74"/>
      <c r="AL17" s="123"/>
      <c r="AM17" s="77">
        <f>AL17*AM$11</f>
        <v>0</v>
      </c>
      <c r="AN17" s="123"/>
      <c r="AO17" s="77">
        <f>AN17*AO$11</f>
        <v>0</v>
      </c>
      <c r="AP17" s="123"/>
      <c r="AQ17" s="77">
        <f>AP17*AQ$11</f>
        <v>0</v>
      </c>
    </row>
    <row r="18" spans="1:43">
      <c r="A18" s="78" t="s">
        <v>180</v>
      </c>
      <c r="B18" s="73" t="s">
        <v>181</v>
      </c>
      <c r="C18" s="74"/>
      <c r="D18" s="74"/>
      <c r="E18" s="123"/>
      <c r="F18" s="77">
        <f t="shared" si="0"/>
        <v>0</v>
      </c>
      <c r="G18" s="123"/>
      <c r="H18" s="77">
        <f t="shared" si="1"/>
        <v>0</v>
      </c>
      <c r="I18" s="123"/>
      <c r="J18" s="77">
        <f t="shared" si="2"/>
        <v>0</v>
      </c>
      <c r="L18" s="78" t="s">
        <v>174</v>
      </c>
      <c r="M18" s="73" t="s">
        <v>175</v>
      </c>
      <c r="N18" s="74"/>
      <c r="O18" s="74"/>
      <c r="P18" s="123"/>
      <c r="Q18" s="77">
        <f>P18*Q$10</f>
        <v>0</v>
      </c>
      <c r="R18" s="123"/>
      <c r="S18" s="77">
        <f>R18*S$10</f>
        <v>0</v>
      </c>
      <c r="T18" s="123"/>
      <c r="U18" s="77">
        <f>T18*U$10</f>
        <v>0</v>
      </c>
      <c r="W18" s="78" t="s">
        <v>174</v>
      </c>
      <c r="X18" s="73" t="s">
        <v>175</v>
      </c>
      <c r="Y18" s="74"/>
      <c r="Z18" s="74"/>
      <c r="AA18" s="123"/>
      <c r="AB18" s="77">
        <f>AA18*AB$10</f>
        <v>0</v>
      </c>
      <c r="AC18" s="123"/>
      <c r="AD18" s="77">
        <f>AC18*AD$10</f>
        <v>0</v>
      </c>
      <c r="AE18" s="123"/>
      <c r="AF18" s="77">
        <f>AE18*AF$10</f>
        <v>0</v>
      </c>
      <c r="AH18" s="78" t="s">
        <v>174</v>
      </c>
      <c r="AI18" s="73" t="s">
        <v>175</v>
      </c>
      <c r="AJ18" s="74"/>
      <c r="AK18" s="74"/>
      <c r="AL18" s="123"/>
      <c r="AM18" s="77">
        <f>AL18*AM$10</f>
        <v>0</v>
      </c>
      <c r="AN18" s="123"/>
      <c r="AO18" s="77">
        <f>AN18*AO$10</f>
        <v>0</v>
      </c>
      <c r="AP18" s="123"/>
      <c r="AQ18" s="77">
        <f>AP18*AQ$10</f>
        <v>0</v>
      </c>
    </row>
    <row r="19" spans="1:43">
      <c r="A19" s="79" t="s">
        <v>182</v>
      </c>
      <c r="B19" s="80" t="s">
        <v>183</v>
      </c>
      <c r="C19" s="64"/>
      <c r="D19" s="64"/>
      <c r="E19" s="123"/>
      <c r="F19" s="77">
        <f t="shared" si="0"/>
        <v>0</v>
      </c>
      <c r="G19" s="123"/>
      <c r="H19" s="77">
        <f t="shared" si="1"/>
        <v>0</v>
      </c>
      <c r="I19" s="123"/>
      <c r="J19" s="77">
        <f t="shared" si="2"/>
        <v>0</v>
      </c>
      <c r="L19" s="78"/>
      <c r="M19" s="73" t="s">
        <v>268</v>
      </c>
      <c r="N19" s="74"/>
      <c r="O19" s="74"/>
      <c r="P19" s="123"/>
      <c r="Q19" s="77">
        <f>P19*Q$11</f>
        <v>0</v>
      </c>
      <c r="R19" s="123"/>
      <c r="S19" s="77">
        <f>R19*S$11</f>
        <v>0</v>
      </c>
      <c r="T19" s="123"/>
      <c r="U19" s="77">
        <f>T19*U$11</f>
        <v>0</v>
      </c>
      <c r="W19" s="78"/>
      <c r="X19" s="73" t="s">
        <v>268</v>
      </c>
      <c r="Y19" s="74"/>
      <c r="Z19" s="74"/>
      <c r="AA19" s="123"/>
      <c r="AB19" s="77">
        <f>AA19*AB$11</f>
        <v>0</v>
      </c>
      <c r="AC19" s="123"/>
      <c r="AD19" s="77">
        <f>AC19*AD$11</f>
        <v>0</v>
      </c>
      <c r="AE19" s="123"/>
      <c r="AF19" s="77">
        <f>AE19*AF$11</f>
        <v>0</v>
      </c>
      <c r="AH19" s="78"/>
      <c r="AI19" s="73" t="s">
        <v>268</v>
      </c>
      <c r="AJ19" s="74"/>
      <c r="AK19" s="74"/>
      <c r="AL19" s="123"/>
      <c r="AM19" s="77">
        <f>AL19*AM$11</f>
        <v>0</v>
      </c>
      <c r="AN19" s="123"/>
      <c r="AO19" s="77">
        <f>AN19*AO$11</f>
        <v>0</v>
      </c>
      <c r="AP19" s="123"/>
      <c r="AQ19" s="77">
        <f>AP19*AQ$11</f>
        <v>0</v>
      </c>
    </row>
    <row r="20" spans="1:43">
      <c r="A20" s="101"/>
      <c r="B20" s="102" t="s">
        <v>184</v>
      </c>
      <c r="C20" s="103"/>
      <c r="D20" s="103"/>
      <c r="E20" s="104">
        <f t="shared" ref="E20:J20" si="3">SUM(E13:E19)</f>
        <v>0</v>
      </c>
      <c r="F20" s="105">
        <f t="shared" si="3"/>
        <v>0</v>
      </c>
      <c r="G20" s="104">
        <f t="shared" si="3"/>
        <v>0</v>
      </c>
      <c r="H20" s="105">
        <f t="shared" si="3"/>
        <v>0</v>
      </c>
      <c r="I20" s="104">
        <f t="shared" si="3"/>
        <v>0</v>
      </c>
      <c r="J20" s="105">
        <f t="shared" si="3"/>
        <v>0</v>
      </c>
      <c r="L20" s="78" t="s">
        <v>176</v>
      </c>
      <c r="M20" s="73" t="s">
        <v>177</v>
      </c>
      <c r="N20" s="74"/>
      <c r="O20" s="74"/>
      <c r="P20" s="123"/>
      <c r="Q20" s="77">
        <f>P20*Q$10</f>
        <v>0</v>
      </c>
      <c r="R20" s="123"/>
      <c r="S20" s="77">
        <f>R20*S$10</f>
        <v>0</v>
      </c>
      <c r="T20" s="123"/>
      <c r="U20" s="77">
        <f>T20*U$10</f>
        <v>0</v>
      </c>
      <c r="W20" s="78" t="s">
        <v>176</v>
      </c>
      <c r="X20" s="73" t="s">
        <v>177</v>
      </c>
      <c r="Y20" s="74"/>
      <c r="Z20" s="74"/>
      <c r="AA20" s="123"/>
      <c r="AB20" s="77">
        <f>AA20*AB$10</f>
        <v>0</v>
      </c>
      <c r="AC20" s="123"/>
      <c r="AD20" s="77">
        <f>AC20*AD$10</f>
        <v>0</v>
      </c>
      <c r="AE20" s="123"/>
      <c r="AF20" s="77">
        <f>AE20*AF$10</f>
        <v>0</v>
      </c>
      <c r="AH20" s="78" t="s">
        <v>176</v>
      </c>
      <c r="AI20" s="73" t="s">
        <v>177</v>
      </c>
      <c r="AJ20" s="74"/>
      <c r="AK20" s="74"/>
      <c r="AL20" s="123"/>
      <c r="AM20" s="77">
        <f>AL20*AM$10</f>
        <v>0</v>
      </c>
      <c r="AN20" s="123"/>
      <c r="AO20" s="77">
        <f>AN20*AO$10</f>
        <v>0</v>
      </c>
      <c r="AP20" s="123"/>
      <c r="AQ20" s="77">
        <f>AP20*AQ$10</f>
        <v>0</v>
      </c>
    </row>
    <row r="21" spans="1:43">
      <c r="A21" s="62" t="s">
        <v>185</v>
      </c>
      <c r="B21" s="76" t="s">
        <v>186</v>
      </c>
      <c r="C21" s="63"/>
      <c r="D21" s="63"/>
      <c r="E21" s="93"/>
      <c r="F21" s="94"/>
      <c r="G21" s="93"/>
      <c r="H21" s="94"/>
      <c r="I21" s="93"/>
      <c r="J21" s="95"/>
      <c r="L21" s="78"/>
      <c r="M21" s="73" t="s">
        <v>269</v>
      </c>
      <c r="N21" s="74"/>
      <c r="O21" s="74"/>
      <c r="P21" s="123"/>
      <c r="Q21" s="77">
        <f>P21*Q$11</f>
        <v>0</v>
      </c>
      <c r="R21" s="123"/>
      <c r="S21" s="77">
        <f>R21*S$11</f>
        <v>0</v>
      </c>
      <c r="T21" s="123"/>
      <c r="U21" s="77">
        <f>T21*U$11</f>
        <v>0</v>
      </c>
      <c r="W21" s="78"/>
      <c r="X21" s="73" t="s">
        <v>269</v>
      </c>
      <c r="Y21" s="74"/>
      <c r="Z21" s="74"/>
      <c r="AA21" s="123"/>
      <c r="AB21" s="77">
        <f>AA21*AB$11</f>
        <v>0</v>
      </c>
      <c r="AC21" s="123"/>
      <c r="AD21" s="77">
        <f>AC21*AD$11</f>
        <v>0</v>
      </c>
      <c r="AE21" s="123"/>
      <c r="AF21" s="77">
        <f>AE21*AF$11</f>
        <v>0</v>
      </c>
      <c r="AH21" s="78"/>
      <c r="AI21" s="73" t="s">
        <v>269</v>
      </c>
      <c r="AJ21" s="74"/>
      <c r="AK21" s="74"/>
      <c r="AL21" s="123"/>
      <c r="AM21" s="77">
        <f>AL21*AM$11</f>
        <v>0</v>
      </c>
      <c r="AN21" s="123"/>
      <c r="AO21" s="77">
        <f>AN21*AO$11</f>
        <v>0</v>
      </c>
      <c r="AP21" s="123"/>
      <c r="AQ21" s="77">
        <f>AP21*AQ$11</f>
        <v>0</v>
      </c>
    </row>
    <row r="22" spans="1:43">
      <c r="A22" s="79" t="s">
        <v>187</v>
      </c>
      <c r="B22" s="64" t="s">
        <v>188</v>
      </c>
      <c r="C22" s="64"/>
      <c r="D22" s="64"/>
      <c r="E22" s="123"/>
      <c r="F22" s="77">
        <f t="shared" ref="F22:F31" si="4">E22*F$10</f>
        <v>0</v>
      </c>
      <c r="G22" s="123"/>
      <c r="H22" s="77">
        <f t="shared" ref="H22:H31" si="5">G22*H$10</f>
        <v>0</v>
      </c>
      <c r="I22" s="123"/>
      <c r="J22" s="77">
        <f t="shared" ref="J22:J31" si="6">I22*J$10</f>
        <v>0</v>
      </c>
      <c r="L22" s="78" t="s">
        <v>178</v>
      </c>
      <c r="M22" s="73" t="s">
        <v>179</v>
      </c>
      <c r="N22" s="74"/>
      <c r="O22" s="74"/>
      <c r="P22" s="123"/>
      <c r="Q22" s="77">
        <f>P22*Q$10</f>
        <v>0</v>
      </c>
      <c r="R22" s="123"/>
      <c r="S22" s="77">
        <f>R22*S$10</f>
        <v>0</v>
      </c>
      <c r="T22" s="123"/>
      <c r="U22" s="77">
        <f>T22*U$10</f>
        <v>0</v>
      </c>
      <c r="W22" s="78" t="s">
        <v>178</v>
      </c>
      <c r="X22" s="73" t="s">
        <v>179</v>
      </c>
      <c r="Y22" s="74"/>
      <c r="Z22" s="74"/>
      <c r="AA22" s="123"/>
      <c r="AB22" s="77">
        <f>AA22*AB$10</f>
        <v>0</v>
      </c>
      <c r="AC22" s="123"/>
      <c r="AD22" s="77">
        <f>AC22*AD$10</f>
        <v>0</v>
      </c>
      <c r="AE22" s="123"/>
      <c r="AF22" s="77">
        <f>AE22*AF$10</f>
        <v>0</v>
      </c>
      <c r="AH22" s="78" t="s">
        <v>178</v>
      </c>
      <c r="AI22" s="73" t="s">
        <v>179</v>
      </c>
      <c r="AJ22" s="74"/>
      <c r="AK22" s="74"/>
      <c r="AL22" s="123"/>
      <c r="AM22" s="77">
        <f>AL22*AM$10</f>
        <v>0</v>
      </c>
      <c r="AN22" s="123"/>
      <c r="AO22" s="77">
        <f>AN22*AO$10</f>
        <v>0</v>
      </c>
      <c r="AP22" s="123"/>
      <c r="AQ22" s="77">
        <f>AP22*AQ$10</f>
        <v>0</v>
      </c>
    </row>
    <row r="23" spans="1:43">
      <c r="A23" s="56"/>
      <c r="B23" s="73" t="s">
        <v>189</v>
      </c>
      <c r="C23" s="74"/>
      <c r="D23" s="74"/>
      <c r="E23" s="123"/>
      <c r="F23" s="77">
        <f t="shared" si="4"/>
        <v>0</v>
      </c>
      <c r="G23" s="123"/>
      <c r="H23" s="77">
        <f t="shared" si="5"/>
        <v>0</v>
      </c>
      <c r="I23" s="123"/>
      <c r="J23" s="77">
        <f t="shared" si="6"/>
        <v>0</v>
      </c>
      <c r="L23" s="78"/>
      <c r="M23" s="73" t="s">
        <v>270</v>
      </c>
      <c r="N23" s="74"/>
      <c r="O23" s="74"/>
      <c r="P23" s="123"/>
      <c r="Q23" s="77">
        <f>P23*Q$11</f>
        <v>0</v>
      </c>
      <c r="R23" s="123"/>
      <c r="S23" s="77">
        <f>R23*S$11</f>
        <v>0</v>
      </c>
      <c r="T23" s="123"/>
      <c r="U23" s="77">
        <f>T23*U$11</f>
        <v>0</v>
      </c>
      <c r="W23" s="78"/>
      <c r="X23" s="73" t="s">
        <v>270</v>
      </c>
      <c r="Y23" s="74"/>
      <c r="Z23" s="74"/>
      <c r="AA23" s="123"/>
      <c r="AB23" s="77">
        <f>AA23*AB$11</f>
        <v>0</v>
      </c>
      <c r="AC23" s="123"/>
      <c r="AD23" s="77">
        <f>AC23*AD$11</f>
        <v>0</v>
      </c>
      <c r="AE23" s="123"/>
      <c r="AF23" s="77">
        <f>AE23*AF$11</f>
        <v>0</v>
      </c>
      <c r="AH23" s="78"/>
      <c r="AI23" s="73" t="s">
        <v>270</v>
      </c>
      <c r="AJ23" s="74"/>
      <c r="AK23" s="74"/>
      <c r="AL23" s="123"/>
      <c r="AM23" s="77">
        <f>AL23*AM$11</f>
        <v>0</v>
      </c>
      <c r="AN23" s="123"/>
      <c r="AO23" s="77">
        <f>AN23*AO$11</f>
        <v>0</v>
      </c>
      <c r="AP23" s="123"/>
      <c r="AQ23" s="77">
        <f>AP23*AQ$11</f>
        <v>0</v>
      </c>
    </row>
    <row r="24" spans="1:43">
      <c r="A24" s="79" t="s">
        <v>190</v>
      </c>
      <c r="B24" s="73" t="s">
        <v>191</v>
      </c>
      <c r="C24" s="74"/>
      <c r="D24" s="74"/>
      <c r="E24" s="123"/>
      <c r="F24" s="77">
        <f t="shared" si="4"/>
        <v>0</v>
      </c>
      <c r="G24" s="123"/>
      <c r="H24" s="77">
        <f t="shared" si="5"/>
        <v>0</v>
      </c>
      <c r="I24" s="123"/>
      <c r="J24" s="77">
        <f t="shared" si="6"/>
        <v>0</v>
      </c>
      <c r="L24" s="78" t="s">
        <v>180</v>
      </c>
      <c r="M24" s="73" t="s">
        <v>181</v>
      </c>
      <c r="N24" s="74"/>
      <c r="O24" s="74"/>
      <c r="P24" s="123"/>
      <c r="Q24" s="77">
        <f>P24*Q$10</f>
        <v>0</v>
      </c>
      <c r="R24" s="123"/>
      <c r="S24" s="77">
        <f>R24*S$10</f>
        <v>0</v>
      </c>
      <c r="T24" s="123"/>
      <c r="U24" s="77">
        <f>T24*U$10</f>
        <v>0</v>
      </c>
      <c r="W24" s="78" t="s">
        <v>180</v>
      </c>
      <c r="X24" s="73" t="s">
        <v>181</v>
      </c>
      <c r="Y24" s="74"/>
      <c r="Z24" s="74"/>
      <c r="AA24" s="123"/>
      <c r="AB24" s="77">
        <f>AA24*AB$10</f>
        <v>0</v>
      </c>
      <c r="AC24" s="123"/>
      <c r="AD24" s="77">
        <f>AC24*AD$10</f>
        <v>0</v>
      </c>
      <c r="AE24" s="123"/>
      <c r="AF24" s="77">
        <f>AE24*AF$10</f>
        <v>0</v>
      </c>
      <c r="AH24" s="78" t="s">
        <v>180</v>
      </c>
      <c r="AI24" s="73" t="s">
        <v>181</v>
      </c>
      <c r="AJ24" s="74"/>
      <c r="AK24" s="74"/>
      <c r="AL24" s="123"/>
      <c r="AM24" s="77">
        <f>AL24*AM$10</f>
        <v>0</v>
      </c>
      <c r="AN24" s="123"/>
      <c r="AO24" s="77">
        <f>AN24*AO$10</f>
        <v>0</v>
      </c>
      <c r="AP24" s="123"/>
      <c r="AQ24" s="77">
        <f>AP24*AQ$10</f>
        <v>0</v>
      </c>
    </row>
    <row r="25" spans="1:43">
      <c r="A25" s="56"/>
      <c r="B25" s="76" t="s">
        <v>192</v>
      </c>
      <c r="C25" s="76"/>
      <c r="D25" s="76"/>
      <c r="E25" s="123"/>
      <c r="F25" s="77">
        <f t="shared" si="4"/>
        <v>0</v>
      </c>
      <c r="G25" s="123"/>
      <c r="H25" s="77">
        <f>G25*H$10</f>
        <v>0</v>
      </c>
      <c r="I25" s="123"/>
      <c r="J25" s="77">
        <f t="shared" si="6"/>
        <v>0</v>
      </c>
      <c r="L25" s="79"/>
      <c r="M25" s="73" t="s">
        <v>271</v>
      </c>
      <c r="N25" s="64"/>
      <c r="O25" s="64"/>
      <c r="P25" s="123"/>
      <c r="Q25" s="77">
        <f>P25*Q$11</f>
        <v>0</v>
      </c>
      <c r="R25" s="123"/>
      <c r="S25" s="77">
        <f>R25*S$11</f>
        <v>0</v>
      </c>
      <c r="T25" s="123"/>
      <c r="U25" s="77">
        <f>T25*U$11</f>
        <v>0</v>
      </c>
      <c r="W25" s="79"/>
      <c r="X25" s="73" t="s">
        <v>271</v>
      </c>
      <c r="Y25" s="64"/>
      <c r="Z25" s="64"/>
      <c r="AA25" s="123"/>
      <c r="AB25" s="77">
        <f>AA25*AB$11</f>
        <v>0</v>
      </c>
      <c r="AC25" s="123"/>
      <c r="AD25" s="77">
        <f>AC25*AD$11</f>
        <v>0</v>
      </c>
      <c r="AE25" s="123"/>
      <c r="AF25" s="77">
        <f>AE25*AF$11</f>
        <v>0</v>
      </c>
      <c r="AH25" s="79"/>
      <c r="AI25" s="73" t="s">
        <v>271</v>
      </c>
      <c r="AJ25" s="64"/>
      <c r="AK25" s="64"/>
      <c r="AL25" s="123"/>
      <c r="AM25" s="77">
        <f>AL25*AM$11</f>
        <v>0</v>
      </c>
      <c r="AN25" s="123"/>
      <c r="AO25" s="77">
        <f>AN25*AO$11</f>
        <v>0</v>
      </c>
      <c r="AP25" s="123"/>
      <c r="AQ25" s="77">
        <f>AP25*AQ$11</f>
        <v>0</v>
      </c>
    </row>
    <row r="26" spans="1:43">
      <c r="A26" s="79" t="s">
        <v>193</v>
      </c>
      <c r="B26" s="74" t="s">
        <v>194</v>
      </c>
      <c r="C26" s="74"/>
      <c r="D26" s="74"/>
      <c r="E26" s="123"/>
      <c r="F26" s="77">
        <f t="shared" si="4"/>
        <v>0</v>
      </c>
      <c r="G26" s="123"/>
      <c r="H26" s="77">
        <f t="shared" si="5"/>
        <v>0</v>
      </c>
      <c r="I26" s="123"/>
      <c r="J26" s="77">
        <f t="shared" si="6"/>
        <v>0</v>
      </c>
      <c r="L26" s="79" t="s">
        <v>182</v>
      </c>
      <c r="M26" s="80" t="s">
        <v>183</v>
      </c>
      <c r="N26" s="64"/>
      <c r="O26" s="64"/>
      <c r="P26" s="123"/>
      <c r="Q26" s="77">
        <f>P26*Q$10</f>
        <v>0</v>
      </c>
      <c r="R26" s="123"/>
      <c r="S26" s="77">
        <f>R26*S$10</f>
        <v>0</v>
      </c>
      <c r="T26" s="123"/>
      <c r="U26" s="77">
        <f>T26*U$10</f>
        <v>0</v>
      </c>
      <c r="W26" s="79" t="s">
        <v>182</v>
      </c>
      <c r="X26" s="80" t="s">
        <v>183</v>
      </c>
      <c r="Y26" s="64"/>
      <c r="Z26" s="64"/>
      <c r="AA26" s="123"/>
      <c r="AB26" s="77">
        <f>AA26*AB$10</f>
        <v>0</v>
      </c>
      <c r="AC26" s="123"/>
      <c r="AD26" s="77">
        <f>AC26*AD$10</f>
        <v>0</v>
      </c>
      <c r="AE26" s="123"/>
      <c r="AF26" s="77">
        <f>AE26*AF$10</f>
        <v>0</v>
      </c>
      <c r="AH26" s="79" t="s">
        <v>182</v>
      </c>
      <c r="AI26" s="80" t="s">
        <v>183</v>
      </c>
      <c r="AJ26" s="64"/>
      <c r="AK26" s="64"/>
      <c r="AL26" s="123"/>
      <c r="AM26" s="77">
        <f>AL26*AM$10</f>
        <v>0</v>
      </c>
      <c r="AN26" s="123"/>
      <c r="AO26" s="77">
        <f>AN26*AO$10</f>
        <v>0</v>
      </c>
      <c r="AP26" s="123"/>
      <c r="AQ26" s="77">
        <f>AP26*AQ$10</f>
        <v>0</v>
      </c>
    </row>
    <row r="27" spans="1:43">
      <c r="A27" s="56" t="s">
        <v>195</v>
      </c>
      <c r="B27" s="74" t="s">
        <v>196</v>
      </c>
      <c r="C27" s="74"/>
      <c r="D27" s="74"/>
      <c r="E27" s="123"/>
      <c r="F27" s="77">
        <f t="shared" si="4"/>
        <v>0</v>
      </c>
      <c r="G27" s="123"/>
      <c r="H27" s="77">
        <f t="shared" si="5"/>
        <v>0</v>
      </c>
      <c r="I27" s="123"/>
      <c r="J27" s="77">
        <f t="shared" si="6"/>
        <v>0</v>
      </c>
      <c r="L27" s="79"/>
      <c r="M27" s="80" t="s">
        <v>272</v>
      </c>
      <c r="N27" s="64"/>
      <c r="O27" s="64"/>
      <c r="P27" s="123"/>
      <c r="Q27" s="77">
        <f>P27*Q$11</f>
        <v>0</v>
      </c>
      <c r="R27" s="123"/>
      <c r="S27" s="77">
        <f>R27*S$11</f>
        <v>0</v>
      </c>
      <c r="T27" s="123"/>
      <c r="U27" s="77">
        <f>T27*U$11</f>
        <v>0</v>
      </c>
      <c r="W27" s="79"/>
      <c r="X27" s="80" t="s">
        <v>272</v>
      </c>
      <c r="Y27" s="64"/>
      <c r="Z27" s="64"/>
      <c r="AA27" s="123"/>
      <c r="AB27" s="77">
        <f>AA27*AB$11</f>
        <v>0</v>
      </c>
      <c r="AC27" s="123"/>
      <c r="AD27" s="77">
        <f>AC27*AD$11</f>
        <v>0</v>
      </c>
      <c r="AE27" s="123"/>
      <c r="AF27" s="77">
        <f>AE27*AF$11</f>
        <v>0</v>
      </c>
      <c r="AH27" s="79"/>
      <c r="AI27" s="80" t="s">
        <v>272</v>
      </c>
      <c r="AJ27" s="64"/>
      <c r="AK27" s="64"/>
      <c r="AL27" s="123"/>
      <c r="AM27" s="77">
        <f>AL27*AM$11</f>
        <v>0</v>
      </c>
      <c r="AN27" s="123"/>
      <c r="AO27" s="77">
        <f>AN27*AO$11</f>
        <v>0</v>
      </c>
      <c r="AP27" s="123"/>
      <c r="AQ27" s="77">
        <f>AP27*AQ$11</f>
        <v>0</v>
      </c>
    </row>
    <row r="28" spans="1:43">
      <c r="A28" s="79" t="s">
        <v>197</v>
      </c>
      <c r="B28" s="73" t="s">
        <v>198</v>
      </c>
      <c r="C28" s="74"/>
      <c r="D28" s="74"/>
      <c r="E28" s="123"/>
      <c r="F28" s="77">
        <f t="shared" si="4"/>
        <v>0</v>
      </c>
      <c r="G28" s="123"/>
      <c r="H28" s="77">
        <f t="shared" si="5"/>
        <v>0</v>
      </c>
      <c r="I28" s="123"/>
      <c r="J28" s="77">
        <f t="shared" si="6"/>
        <v>0</v>
      </c>
      <c r="L28" s="101"/>
      <c r="M28" s="102" t="s">
        <v>184</v>
      </c>
      <c r="N28" s="103"/>
      <c r="O28" s="103"/>
      <c r="P28" s="104"/>
      <c r="Q28" s="105">
        <f>SUM(Q14:Q27)</f>
        <v>0</v>
      </c>
      <c r="R28" s="104"/>
      <c r="S28" s="105">
        <f>SUM(S14:S27)</f>
        <v>0</v>
      </c>
      <c r="T28" s="104"/>
      <c r="U28" s="105">
        <f>SUM(U14:U27)</f>
        <v>0</v>
      </c>
      <c r="W28" s="101"/>
      <c r="X28" s="102" t="s">
        <v>184</v>
      </c>
      <c r="Y28" s="103"/>
      <c r="Z28" s="103"/>
      <c r="AA28" s="104"/>
      <c r="AB28" s="105">
        <f>SUM(AB14:AB27)</f>
        <v>0</v>
      </c>
      <c r="AC28" s="104"/>
      <c r="AD28" s="105">
        <f>SUM(AD14:AD27)</f>
        <v>0</v>
      </c>
      <c r="AE28" s="104"/>
      <c r="AF28" s="105">
        <f>SUM(AF14:AF27)</f>
        <v>0</v>
      </c>
      <c r="AH28" s="101"/>
      <c r="AI28" s="102" t="s">
        <v>184</v>
      </c>
      <c r="AJ28" s="103"/>
      <c r="AK28" s="103"/>
      <c r="AL28" s="104"/>
      <c r="AM28" s="105">
        <f>SUM(AM14:AM27)</f>
        <v>0</v>
      </c>
      <c r="AN28" s="104"/>
      <c r="AO28" s="105">
        <f>SUM(AO14:AO27)</f>
        <v>0</v>
      </c>
      <c r="AP28" s="104"/>
      <c r="AQ28" s="105">
        <f>SUM(AQ14:AQ27)</f>
        <v>0</v>
      </c>
    </row>
    <row r="29" spans="1:43">
      <c r="A29" s="56"/>
      <c r="B29" s="81" t="s">
        <v>199</v>
      </c>
      <c r="C29" s="81"/>
      <c r="D29" s="81"/>
      <c r="E29" s="123"/>
      <c r="F29" s="77">
        <f t="shared" si="4"/>
        <v>0</v>
      </c>
      <c r="G29" s="123"/>
      <c r="H29" s="77">
        <f t="shared" si="5"/>
        <v>0</v>
      </c>
      <c r="I29" s="123"/>
      <c r="J29" s="77">
        <f t="shared" si="6"/>
        <v>0</v>
      </c>
      <c r="L29" s="101"/>
      <c r="M29" s="102" t="s">
        <v>273</v>
      </c>
      <c r="N29" s="103"/>
      <c r="O29" s="103"/>
      <c r="P29" s="104">
        <f>IF($F$10&lt;&gt;0,Q28/$F$10,0)</f>
        <v>0</v>
      </c>
      <c r="Q29" s="105"/>
      <c r="R29" s="104">
        <f>IF($H$10&lt;&gt;0,S28/$H$10,0)</f>
        <v>0</v>
      </c>
      <c r="S29" s="105"/>
      <c r="T29" s="104">
        <f>IF($J$10&lt;&gt;0,U28/$J$10,0)</f>
        <v>0</v>
      </c>
      <c r="U29" s="105"/>
      <c r="W29" s="101"/>
      <c r="X29" s="102" t="s">
        <v>273</v>
      </c>
      <c r="Y29" s="103"/>
      <c r="Z29" s="103"/>
      <c r="AA29" s="104">
        <f>IF($F$10&lt;&gt;0,AB28/$F$10,0)</f>
        <v>0</v>
      </c>
      <c r="AB29" s="105"/>
      <c r="AC29" s="104">
        <f>IF($H$10&lt;&gt;0,AD28/$H$10,0)</f>
        <v>0</v>
      </c>
      <c r="AD29" s="105"/>
      <c r="AE29" s="104">
        <f>IF($J$10&lt;&gt;0,AF28/$J$10,0)</f>
        <v>0</v>
      </c>
      <c r="AF29" s="105"/>
      <c r="AH29" s="101"/>
      <c r="AI29" s="102" t="s">
        <v>273</v>
      </c>
      <c r="AJ29" s="103"/>
      <c r="AK29" s="103"/>
      <c r="AL29" s="104">
        <f>IF($F$10&lt;&gt;0,AM28/$F$10,0)</f>
        <v>0</v>
      </c>
      <c r="AM29" s="105"/>
      <c r="AN29" s="104">
        <f>IF($H$10&lt;&gt;0,AO28/$H$10,0)</f>
        <v>0</v>
      </c>
      <c r="AO29" s="105"/>
      <c r="AP29" s="104">
        <f>IF($J$10&lt;&gt;0,AQ28/$J$10,0)</f>
        <v>0</v>
      </c>
      <c r="AQ29" s="105"/>
    </row>
    <row r="30" spans="1:43">
      <c r="A30" s="79" t="s">
        <v>200</v>
      </c>
      <c r="B30" s="82" t="s">
        <v>201</v>
      </c>
      <c r="C30" s="83"/>
      <c r="D30" s="83"/>
      <c r="E30" s="123"/>
      <c r="F30" s="77">
        <f t="shared" si="4"/>
        <v>0</v>
      </c>
      <c r="G30" s="123"/>
      <c r="H30" s="77">
        <f t="shared" si="5"/>
        <v>0</v>
      </c>
      <c r="I30" s="123"/>
      <c r="J30" s="77">
        <f t="shared" si="6"/>
        <v>0</v>
      </c>
      <c r="L30" s="72" t="s">
        <v>185</v>
      </c>
      <c r="M30" s="76" t="s">
        <v>186</v>
      </c>
      <c r="N30" s="63"/>
      <c r="O30" s="63"/>
      <c r="P30" s="127"/>
      <c r="Q30" s="128"/>
      <c r="R30" s="127"/>
      <c r="S30" s="93"/>
      <c r="T30" s="94"/>
      <c r="U30" s="129"/>
      <c r="W30" s="72" t="s">
        <v>185</v>
      </c>
      <c r="X30" s="76" t="s">
        <v>186</v>
      </c>
      <c r="Y30" s="63"/>
      <c r="Z30" s="63"/>
      <c r="AA30" s="127"/>
      <c r="AB30" s="128"/>
      <c r="AC30" s="127"/>
      <c r="AD30" s="93"/>
      <c r="AE30" s="94"/>
      <c r="AF30" s="129"/>
      <c r="AH30" s="72" t="s">
        <v>185</v>
      </c>
      <c r="AI30" s="76" t="s">
        <v>186</v>
      </c>
      <c r="AJ30" s="63"/>
      <c r="AK30" s="63"/>
      <c r="AL30" s="127"/>
      <c r="AM30" s="128"/>
      <c r="AN30" s="127"/>
      <c r="AO30" s="94"/>
      <c r="AP30" s="93"/>
      <c r="AQ30" s="129"/>
    </row>
    <row r="31" spans="1:43">
      <c r="A31" s="60" t="s">
        <v>195</v>
      </c>
      <c r="B31" s="84" t="s">
        <v>202</v>
      </c>
      <c r="C31" s="84"/>
      <c r="D31" s="84"/>
      <c r="E31" s="123"/>
      <c r="F31" s="77">
        <f t="shared" si="4"/>
        <v>0</v>
      </c>
      <c r="G31" s="123"/>
      <c r="H31" s="77">
        <f t="shared" si="5"/>
        <v>0</v>
      </c>
      <c r="I31" s="123"/>
      <c r="J31" s="77">
        <f t="shared" si="6"/>
        <v>0</v>
      </c>
      <c r="L31" s="79" t="s">
        <v>187</v>
      </c>
      <c r="M31" s="64" t="s">
        <v>188</v>
      </c>
      <c r="N31" s="64"/>
      <c r="O31" s="64"/>
      <c r="P31" s="123"/>
      <c r="Q31" s="77">
        <f>P31*Q$10</f>
        <v>0</v>
      </c>
      <c r="R31" s="123"/>
      <c r="S31" s="77">
        <f>R31*S$10</f>
        <v>0</v>
      </c>
      <c r="T31" s="123"/>
      <c r="U31" s="77">
        <f>T31*U$10</f>
        <v>0</v>
      </c>
      <c r="W31" s="79" t="s">
        <v>187</v>
      </c>
      <c r="X31" s="64" t="s">
        <v>188</v>
      </c>
      <c r="Y31" s="64"/>
      <c r="Z31" s="64"/>
      <c r="AA31" s="123"/>
      <c r="AB31" s="77">
        <f>AA31*AB$10</f>
        <v>0</v>
      </c>
      <c r="AC31" s="123"/>
      <c r="AD31" s="77">
        <f>AC31*AD$10</f>
        <v>0</v>
      </c>
      <c r="AE31" s="123"/>
      <c r="AF31" s="77">
        <f>AE31*AF$10</f>
        <v>0</v>
      </c>
      <c r="AH31" s="79" t="s">
        <v>187</v>
      </c>
      <c r="AI31" s="64" t="s">
        <v>188</v>
      </c>
      <c r="AJ31" s="64"/>
      <c r="AK31" s="64"/>
      <c r="AL31" s="123"/>
      <c r="AM31" s="77">
        <f>AL31*AM$10</f>
        <v>0</v>
      </c>
      <c r="AN31" s="123"/>
      <c r="AO31" s="77">
        <f>AN31*AO$10</f>
        <v>0</v>
      </c>
      <c r="AP31" s="123"/>
      <c r="AQ31" s="77">
        <f>AP31*AQ$10</f>
        <v>0</v>
      </c>
    </row>
    <row r="32" spans="1:43">
      <c r="A32" s="101"/>
      <c r="B32" s="102" t="s">
        <v>203</v>
      </c>
      <c r="C32" s="103"/>
      <c r="D32" s="103"/>
      <c r="E32" s="104">
        <f t="shared" ref="E32:I32" si="7">SUM(E22:E31)</f>
        <v>0</v>
      </c>
      <c r="F32" s="105">
        <f>SUM(F22:F31)</f>
        <v>0</v>
      </c>
      <c r="G32" s="104">
        <f t="shared" ref="G32" si="8">SUM(G22:G31)</f>
        <v>0</v>
      </c>
      <c r="H32" s="105">
        <f>SUM(H22:H31)</f>
        <v>0</v>
      </c>
      <c r="I32" s="104">
        <f t="shared" si="7"/>
        <v>0</v>
      </c>
      <c r="J32" s="105">
        <f>SUM(J22:J31)</f>
        <v>0</v>
      </c>
      <c r="L32" s="56"/>
      <c r="M32" s="73" t="s">
        <v>189</v>
      </c>
      <c r="N32" s="74"/>
      <c r="O32" s="74"/>
      <c r="P32" s="123"/>
      <c r="Q32" s="77">
        <f t="shared" ref="Q32:Q40" si="9">P32*Q$10</f>
        <v>0</v>
      </c>
      <c r="R32" s="123"/>
      <c r="S32" s="77">
        <f t="shared" ref="S32:S40" si="10">R32*S$10</f>
        <v>0</v>
      </c>
      <c r="T32" s="123"/>
      <c r="U32" s="77">
        <f t="shared" ref="U32:U40" si="11">T32*U$10</f>
        <v>0</v>
      </c>
      <c r="W32" s="56"/>
      <c r="X32" s="73" t="s">
        <v>189</v>
      </c>
      <c r="Y32" s="74"/>
      <c r="Z32" s="74"/>
      <c r="AA32" s="123"/>
      <c r="AB32" s="77">
        <f t="shared" ref="AB32:AB40" si="12">AA32*AB$10</f>
        <v>0</v>
      </c>
      <c r="AC32" s="123"/>
      <c r="AD32" s="77">
        <f t="shared" ref="AD32:AD40" si="13">AC32*AD$10</f>
        <v>0</v>
      </c>
      <c r="AE32" s="123"/>
      <c r="AF32" s="77">
        <f t="shared" ref="AF32:AF40" si="14">AE32*AF$10</f>
        <v>0</v>
      </c>
      <c r="AH32" s="56"/>
      <c r="AI32" s="73" t="s">
        <v>189</v>
      </c>
      <c r="AJ32" s="74"/>
      <c r="AK32" s="74"/>
      <c r="AL32" s="123"/>
      <c r="AM32" s="77">
        <f t="shared" ref="AM32:AM40" si="15">AL32*AM$10</f>
        <v>0</v>
      </c>
      <c r="AN32" s="123"/>
      <c r="AO32" s="77">
        <f t="shared" ref="AO32:AO40" si="16">AN32*AO$10</f>
        <v>0</v>
      </c>
      <c r="AP32" s="123"/>
      <c r="AQ32" s="77">
        <f t="shared" ref="AQ32:AQ40" si="17">AP32*AQ$10</f>
        <v>0</v>
      </c>
    </row>
    <row r="33" spans="1:43">
      <c r="A33" s="61" t="s">
        <v>204</v>
      </c>
      <c r="B33" s="82" t="s">
        <v>205</v>
      </c>
      <c r="C33" s="84"/>
      <c r="D33" s="84"/>
      <c r="E33" s="93"/>
      <c r="F33" s="94"/>
      <c r="G33" s="93"/>
      <c r="H33" s="94"/>
      <c r="I33" s="93"/>
      <c r="J33" s="95"/>
      <c r="L33" s="79" t="s">
        <v>190</v>
      </c>
      <c r="M33" s="73" t="s">
        <v>191</v>
      </c>
      <c r="N33" s="74"/>
      <c r="O33" s="74"/>
      <c r="P33" s="123"/>
      <c r="Q33" s="77">
        <f t="shared" si="9"/>
        <v>0</v>
      </c>
      <c r="R33" s="123"/>
      <c r="S33" s="77">
        <f t="shared" si="10"/>
        <v>0</v>
      </c>
      <c r="T33" s="123"/>
      <c r="U33" s="77">
        <f t="shared" si="11"/>
        <v>0</v>
      </c>
      <c r="W33" s="79" t="s">
        <v>190</v>
      </c>
      <c r="X33" s="73" t="s">
        <v>191</v>
      </c>
      <c r="Y33" s="74"/>
      <c r="Z33" s="74"/>
      <c r="AA33" s="123"/>
      <c r="AB33" s="77">
        <f t="shared" si="12"/>
        <v>0</v>
      </c>
      <c r="AC33" s="123"/>
      <c r="AD33" s="77">
        <f t="shared" si="13"/>
        <v>0</v>
      </c>
      <c r="AE33" s="123"/>
      <c r="AF33" s="77">
        <f t="shared" si="14"/>
        <v>0</v>
      </c>
      <c r="AH33" s="79" t="s">
        <v>190</v>
      </c>
      <c r="AI33" s="73" t="s">
        <v>191</v>
      </c>
      <c r="AJ33" s="74"/>
      <c r="AK33" s="74"/>
      <c r="AL33" s="123"/>
      <c r="AM33" s="77">
        <f t="shared" si="15"/>
        <v>0</v>
      </c>
      <c r="AN33" s="123"/>
      <c r="AO33" s="77">
        <f t="shared" si="16"/>
        <v>0</v>
      </c>
      <c r="AP33" s="123"/>
      <c r="AQ33" s="77">
        <f t="shared" si="17"/>
        <v>0</v>
      </c>
    </row>
    <row r="34" spans="1:43">
      <c r="A34" s="78" t="s">
        <v>206</v>
      </c>
      <c r="B34" s="82" t="s">
        <v>207</v>
      </c>
      <c r="C34" s="83"/>
      <c r="D34" s="83"/>
      <c r="E34" s="123"/>
      <c r="F34" s="77">
        <f t="shared" ref="F34:F35" si="18">E34*F$10</f>
        <v>0</v>
      </c>
      <c r="G34" s="123"/>
      <c r="H34" s="77">
        <f t="shared" ref="H34:H35" si="19">G34*H$10</f>
        <v>0</v>
      </c>
      <c r="I34" s="123"/>
      <c r="J34" s="77">
        <f t="shared" ref="J34:J35" si="20">I34*J$10</f>
        <v>0</v>
      </c>
      <c r="L34" s="56"/>
      <c r="M34" s="76" t="s">
        <v>192</v>
      </c>
      <c r="N34" s="76"/>
      <c r="O34" s="76"/>
      <c r="P34" s="123"/>
      <c r="Q34" s="77">
        <f t="shared" si="9"/>
        <v>0</v>
      </c>
      <c r="R34" s="123"/>
      <c r="S34" s="77">
        <f t="shared" si="10"/>
        <v>0</v>
      </c>
      <c r="T34" s="123"/>
      <c r="U34" s="77">
        <f t="shared" si="11"/>
        <v>0</v>
      </c>
      <c r="W34" s="56"/>
      <c r="X34" s="76" t="s">
        <v>192</v>
      </c>
      <c r="Y34" s="76"/>
      <c r="Z34" s="76"/>
      <c r="AA34" s="123"/>
      <c r="AB34" s="77">
        <f t="shared" si="12"/>
        <v>0</v>
      </c>
      <c r="AC34" s="123"/>
      <c r="AD34" s="77">
        <f t="shared" si="13"/>
        <v>0</v>
      </c>
      <c r="AE34" s="123"/>
      <c r="AF34" s="77">
        <f t="shared" si="14"/>
        <v>0</v>
      </c>
      <c r="AH34" s="56"/>
      <c r="AI34" s="76" t="s">
        <v>192</v>
      </c>
      <c r="AJ34" s="76"/>
      <c r="AK34" s="76"/>
      <c r="AL34" s="123"/>
      <c r="AM34" s="77">
        <f t="shared" si="15"/>
        <v>0</v>
      </c>
      <c r="AN34" s="123"/>
      <c r="AO34" s="77">
        <f t="shared" si="16"/>
        <v>0</v>
      </c>
      <c r="AP34" s="123"/>
      <c r="AQ34" s="77">
        <f t="shared" si="17"/>
        <v>0</v>
      </c>
    </row>
    <row r="35" spans="1:43">
      <c r="A35" s="60" t="s">
        <v>208</v>
      </c>
      <c r="B35" s="84" t="s">
        <v>209</v>
      </c>
      <c r="C35" s="84"/>
      <c r="D35" s="84"/>
      <c r="E35" s="123"/>
      <c r="F35" s="77">
        <f t="shared" si="18"/>
        <v>0</v>
      </c>
      <c r="G35" s="123"/>
      <c r="H35" s="77">
        <f t="shared" si="19"/>
        <v>0</v>
      </c>
      <c r="I35" s="123"/>
      <c r="J35" s="77">
        <f t="shared" si="20"/>
        <v>0</v>
      </c>
      <c r="L35" s="79" t="s">
        <v>193</v>
      </c>
      <c r="M35" s="74" t="s">
        <v>194</v>
      </c>
      <c r="N35" s="74"/>
      <c r="O35" s="74"/>
      <c r="P35" s="123"/>
      <c r="Q35" s="77">
        <f t="shared" si="9"/>
        <v>0</v>
      </c>
      <c r="R35" s="123"/>
      <c r="S35" s="77">
        <f t="shared" si="10"/>
        <v>0</v>
      </c>
      <c r="T35" s="123"/>
      <c r="U35" s="77">
        <f t="shared" si="11"/>
        <v>0</v>
      </c>
      <c r="W35" s="79" t="s">
        <v>193</v>
      </c>
      <c r="X35" s="74" t="s">
        <v>194</v>
      </c>
      <c r="Y35" s="74"/>
      <c r="Z35" s="74"/>
      <c r="AA35" s="123"/>
      <c r="AB35" s="77">
        <f t="shared" si="12"/>
        <v>0</v>
      </c>
      <c r="AC35" s="123"/>
      <c r="AD35" s="77">
        <f t="shared" si="13"/>
        <v>0</v>
      </c>
      <c r="AE35" s="123"/>
      <c r="AF35" s="77">
        <f t="shared" si="14"/>
        <v>0</v>
      </c>
      <c r="AH35" s="79" t="s">
        <v>193</v>
      </c>
      <c r="AI35" s="74" t="s">
        <v>194</v>
      </c>
      <c r="AJ35" s="74"/>
      <c r="AK35" s="74"/>
      <c r="AL35" s="123"/>
      <c r="AM35" s="77">
        <f t="shared" si="15"/>
        <v>0</v>
      </c>
      <c r="AN35" s="123"/>
      <c r="AO35" s="77">
        <f t="shared" si="16"/>
        <v>0</v>
      </c>
      <c r="AP35" s="123"/>
      <c r="AQ35" s="77">
        <f t="shared" si="17"/>
        <v>0</v>
      </c>
    </row>
    <row r="36" spans="1:43">
      <c r="A36" s="101"/>
      <c r="B36" s="102" t="s">
        <v>210</v>
      </c>
      <c r="C36" s="103"/>
      <c r="D36" s="103"/>
      <c r="E36" s="104">
        <f t="shared" ref="E36:I36" si="21">SUM(E34:E35)</f>
        <v>0</v>
      </c>
      <c r="F36" s="105">
        <f>SUM(F34:F35)</f>
        <v>0</v>
      </c>
      <c r="G36" s="104">
        <f t="shared" ref="G36" si="22">SUM(G34:G35)</f>
        <v>0</v>
      </c>
      <c r="H36" s="105">
        <f>SUM(H34:H35)</f>
        <v>0</v>
      </c>
      <c r="I36" s="104">
        <f t="shared" si="21"/>
        <v>0</v>
      </c>
      <c r="J36" s="105">
        <f>SUM(J34:J35)</f>
        <v>0</v>
      </c>
      <c r="L36" s="56" t="s">
        <v>195</v>
      </c>
      <c r="M36" s="74" t="s">
        <v>196</v>
      </c>
      <c r="N36" s="74"/>
      <c r="O36" s="74"/>
      <c r="P36" s="123"/>
      <c r="Q36" s="77">
        <f t="shared" si="9"/>
        <v>0</v>
      </c>
      <c r="R36" s="123"/>
      <c r="S36" s="77">
        <f t="shared" si="10"/>
        <v>0</v>
      </c>
      <c r="T36" s="123"/>
      <c r="U36" s="77">
        <f t="shared" si="11"/>
        <v>0</v>
      </c>
      <c r="W36" s="56" t="s">
        <v>195</v>
      </c>
      <c r="X36" s="74" t="s">
        <v>196</v>
      </c>
      <c r="Y36" s="74"/>
      <c r="Z36" s="74"/>
      <c r="AA36" s="123"/>
      <c r="AB36" s="77">
        <f t="shared" si="12"/>
        <v>0</v>
      </c>
      <c r="AC36" s="123"/>
      <c r="AD36" s="77">
        <f t="shared" si="13"/>
        <v>0</v>
      </c>
      <c r="AE36" s="123"/>
      <c r="AF36" s="77">
        <f t="shared" si="14"/>
        <v>0</v>
      </c>
      <c r="AH36" s="56" t="s">
        <v>195</v>
      </c>
      <c r="AI36" s="74" t="s">
        <v>196</v>
      </c>
      <c r="AJ36" s="74"/>
      <c r="AK36" s="74"/>
      <c r="AL36" s="123"/>
      <c r="AM36" s="77">
        <f t="shared" si="15"/>
        <v>0</v>
      </c>
      <c r="AN36" s="123"/>
      <c r="AO36" s="77">
        <f t="shared" si="16"/>
        <v>0</v>
      </c>
      <c r="AP36" s="123"/>
      <c r="AQ36" s="77">
        <f t="shared" si="17"/>
        <v>0</v>
      </c>
    </row>
    <row r="37" spans="1:43">
      <c r="A37" s="106"/>
      <c r="B37" s="107" t="s">
        <v>211</v>
      </c>
      <c r="C37" s="108"/>
      <c r="D37" s="108"/>
      <c r="E37" s="109">
        <f t="shared" ref="E37:I37" si="23">SUM(E20,E32,E36)</f>
        <v>0</v>
      </c>
      <c r="F37" s="110">
        <f>SUM(F20,F32,F36)</f>
        <v>0</v>
      </c>
      <c r="G37" s="109">
        <f t="shared" ref="G37" si="24">SUM(G20,G32,G36)</f>
        <v>0</v>
      </c>
      <c r="H37" s="110">
        <f>SUM(H20,H32,H36)</f>
        <v>0</v>
      </c>
      <c r="I37" s="109">
        <f t="shared" si="23"/>
        <v>0</v>
      </c>
      <c r="J37" s="110">
        <f>SUM(J20,J32,J36)</f>
        <v>0</v>
      </c>
      <c r="L37" s="79" t="s">
        <v>197</v>
      </c>
      <c r="M37" s="73" t="s">
        <v>198</v>
      </c>
      <c r="N37" s="74"/>
      <c r="O37" s="74"/>
      <c r="P37" s="123"/>
      <c r="Q37" s="77">
        <f t="shared" si="9"/>
        <v>0</v>
      </c>
      <c r="R37" s="123"/>
      <c r="S37" s="77">
        <f t="shared" si="10"/>
        <v>0</v>
      </c>
      <c r="T37" s="123"/>
      <c r="U37" s="77">
        <f t="shared" si="11"/>
        <v>0</v>
      </c>
      <c r="W37" s="79" t="s">
        <v>197</v>
      </c>
      <c r="X37" s="73" t="s">
        <v>198</v>
      </c>
      <c r="Y37" s="74"/>
      <c r="Z37" s="74"/>
      <c r="AA37" s="123"/>
      <c r="AB37" s="77">
        <f t="shared" si="12"/>
        <v>0</v>
      </c>
      <c r="AC37" s="123"/>
      <c r="AD37" s="77">
        <f t="shared" si="13"/>
        <v>0</v>
      </c>
      <c r="AE37" s="123"/>
      <c r="AF37" s="77">
        <f t="shared" si="14"/>
        <v>0</v>
      </c>
      <c r="AH37" s="79" t="s">
        <v>197</v>
      </c>
      <c r="AI37" s="73" t="s">
        <v>198</v>
      </c>
      <c r="AJ37" s="74"/>
      <c r="AK37" s="74"/>
      <c r="AL37" s="123"/>
      <c r="AM37" s="77">
        <f t="shared" si="15"/>
        <v>0</v>
      </c>
      <c r="AN37" s="123"/>
      <c r="AO37" s="77">
        <f t="shared" si="16"/>
        <v>0</v>
      </c>
      <c r="AP37" s="123"/>
      <c r="AQ37" s="77">
        <f t="shared" si="17"/>
        <v>0</v>
      </c>
    </row>
    <row r="38" spans="1:43">
      <c r="A38" s="58" t="s">
        <v>212</v>
      </c>
      <c r="B38" s="96" t="s">
        <v>213</v>
      </c>
      <c r="C38" s="97"/>
      <c r="D38" s="97"/>
      <c r="E38" s="93"/>
      <c r="F38" s="94"/>
      <c r="G38" s="93"/>
      <c r="H38" s="94"/>
      <c r="I38" s="93"/>
      <c r="J38" s="95"/>
      <c r="L38" s="56"/>
      <c r="M38" s="81" t="s">
        <v>199</v>
      </c>
      <c r="N38" s="81"/>
      <c r="O38" s="81"/>
      <c r="P38" s="123"/>
      <c r="Q38" s="77">
        <f t="shared" si="9"/>
        <v>0</v>
      </c>
      <c r="R38" s="123"/>
      <c r="S38" s="77">
        <f t="shared" si="10"/>
        <v>0</v>
      </c>
      <c r="T38" s="123"/>
      <c r="U38" s="77">
        <f t="shared" si="11"/>
        <v>0</v>
      </c>
      <c r="W38" s="56"/>
      <c r="X38" s="81" t="s">
        <v>199</v>
      </c>
      <c r="Y38" s="81"/>
      <c r="Z38" s="81"/>
      <c r="AA38" s="123"/>
      <c r="AB38" s="77">
        <f t="shared" si="12"/>
        <v>0</v>
      </c>
      <c r="AC38" s="123"/>
      <c r="AD38" s="77">
        <f t="shared" si="13"/>
        <v>0</v>
      </c>
      <c r="AE38" s="123"/>
      <c r="AF38" s="77">
        <f t="shared" si="14"/>
        <v>0</v>
      </c>
      <c r="AH38" s="56"/>
      <c r="AI38" s="81" t="s">
        <v>199</v>
      </c>
      <c r="AJ38" s="81"/>
      <c r="AK38" s="81"/>
      <c r="AL38" s="123"/>
      <c r="AM38" s="77">
        <f t="shared" si="15"/>
        <v>0</v>
      </c>
      <c r="AN38" s="123"/>
      <c r="AO38" s="77">
        <f t="shared" si="16"/>
        <v>0</v>
      </c>
      <c r="AP38" s="123"/>
      <c r="AQ38" s="77">
        <f t="shared" si="17"/>
        <v>0</v>
      </c>
    </row>
    <row r="39" spans="1:43" ht="15" customHeight="1">
      <c r="A39" s="78" t="s">
        <v>214</v>
      </c>
      <c r="B39" s="411" t="s">
        <v>275</v>
      </c>
      <c r="C39" s="412"/>
      <c r="D39" s="413"/>
      <c r="E39" s="123"/>
      <c r="F39" s="77">
        <f>E39*F$10</f>
        <v>0</v>
      </c>
      <c r="G39" s="123"/>
      <c r="H39" s="77">
        <f>G39*H$10</f>
        <v>0</v>
      </c>
      <c r="I39" s="123"/>
      <c r="J39" s="77">
        <f>I39*J$10</f>
        <v>0</v>
      </c>
      <c r="L39" s="79" t="s">
        <v>200</v>
      </c>
      <c r="M39" s="82" t="s">
        <v>201</v>
      </c>
      <c r="N39" s="83"/>
      <c r="O39" s="83"/>
      <c r="P39" s="123"/>
      <c r="Q39" s="77">
        <f t="shared" si="9"/>
        <v>0</v>
      </c>
      <c r="R39" s="123"/>
      <c r="S39" s="77">
        <f t="shared" si="10"/>
        <v>0</v>
      </c>
      <c r="T39" s="123"/>
      <c r="U39" s="77">
        <f t="shared" si="11"/>
        <v>0</v>
      </c>
      <c r="W39" s="79" t="s">
        <v>200</v>
      </c>
      <c r="X39" s="82" t="s">
        <v>201</v>
      </c>
      <c r="Y39" s="83"/>
      <c r="Z39" s="83"/>
      <c r="AA39" s="123"/>
      <c r="AB39" s="77">
        <f t="shared" si="12"/>
        <v>0</v>
      </c>
      <c r="AC39" s="123"/>
      <c r="AD39" s="77">
        <f t="shared" si="13"/>
        <v>0</v>
      </c>
      <c r="AE39" s="123"/>
      <c r="AF39" s="77">
        <f t="shared" si="14"/>
        <v>0</v>
      </c>
      <c r="AH39" s="79" t="s">
        <v>200</v>
      </c>
      <c r="AI39" s="82" t="s">
        <v>201</v>
      </c>
      <c r="AJ39" s="83"/>
      <c r="AK39" s="83"/>
      <c r="AL39" s="123"/>
      <c r="AM39" s="77">
        <f t="shared" si="15"/>
        <v>0</v>
      </c>
      <c r="AN39" s="123"/>
      <c r="AO39" s="77">
        <f t="shared" si="16"/>
        <v>0</v>
      </c>
      <c r="AP39" s="123"/>
      <c r="AQ39" s="77">
        <f t="shared" si="17"/>
        <v>0</v>
      </c>
    </row>
    <row r="40" spans="1:43">
      <c r="A40" s="78" t="s">
        <v>215</v>
      </c>
      <c r="B40" s="82" t="s">
        <v>216</v>
      </c>
      <c r="C40" s="83"/>
      <c r="D40" s="83"/>
      <c r="E40" s="123"/>
      <c r="F40" s="77">
        <f t="shared" ref="F40:F42" si="25">E40*F$10</f>
        <v>0</v>
      </c>
      <c r="G40" s="123"/>
      <c r="H40" s="77">
        <f t="shared" ref="H40:H42" si="26">G40*H$10</f>
        <v>0</v>
      </c>
      <c r="I40" s="123"/>
      <c r="J40" s="77">
        <f t="shared" ref="J40:J42" si="27">I40*J$10</f>
        <v>0</v>
      </c>
      <c r="L40" s="60" t="s">
        <v>195</v>
      </c>
      <c r="M40" s="84" t="s">
        <v>202</v>
      </c>
      <c r="N40" s="84"/>
      <c r="O40" s="84"/>
      <c r="P40" s="123"/>
      <c r="Q40" s="77">
        <f t="shared" si="9"/>
        <v>0</v>
      </c>
      <c r="R40" s="123"/>
      <c r="S40" s="77">
        <f t="shared" si="10"/>
        <v>0</v>
      </c>
      <c r="T40" s="123"/>
      <c r="U40" s="77">
        <f t="shared" si="11"/>
        <v>0</v>
      </c>
      <c r="W40" s="60" t="s">
        <v>195</v>
      </c>
      <c r="X40" s="84" t="s">
        <v>202</v>
      </c>
      <c r="Y40" s="84"/>
      <c r="Z40" s="84"/>
      <c r="AA40" s="123"/>
      <c r="AB40" s="77">
        <f t="shared" si="12"/>
        <v>0</v>
      </c>
      <c r="AC40" s="123"/>
      <c r="AD40" s="77">
        <f t="shared" si="13"/>
        <v>0</v>
      </c>
      <c r="AE40" s="123"/>
      <c r="AF40" s="77">
        <f t="shared" si="14"/>
        <v>0</v>
      </c>
      <c r="AH40" s="60" t="s">
        <v>195</v>
      </c>
      <c r="AI40" s="84" t="s">
        <v>202</v>
      </c>
      <c r="AJ40" s="84"/>
      <c r="AK40" s="84"/>
      <c r="AL40" s="123"/>
      <c r="AM40" s="77">
        <f t="shared" si="15"/>
        <v>0</v>
      </c>
      <c r="AN40" s="123"/>
      <c r="AO40" s="77">
        <f t="shared" si="16"/>
        <v>0</v>
      </c>
      <c r="AP40" s="123"/>
      <c r="AQ40" s="77">
        <f t="shared" si="17"/>
        <v>0</v>
      </c>
    </row>
    <row r="41" spans="1:43">
      <c r="A41" s="78" t="s">
        <v>217</v>
      </c>
      <c r="B41" s="82" t="s">
        <v>218</v>
      </c>
      <c r="C41" s="83"/>
      <c r="D41" s="83"/>
      <c r="E41" s="123"/>
      <c r="F41" s="77">
        <f t="shared" si="25"/>
        <v>0</v>
      </c>
      <c r="G41" s="123"/>
      <c r="H41" s="77">
        <f t="shared" si="26"/>
        <v>0</v>
      </c>
      <c r="I41" s="123"/>
      <c r="J41" s="77">
        <f t="shared" si="27"/>
        <v>0</v>
      </c>
      <c r="L41" s="101"/>
      <c r="M41" s="102" t="s">
        <v>203</v>
      </c>
      <c r="N41" s="103"/>
      <c r="O41" s="103"/>
      <c r="P41" s="104">
        <f t="shared" ref="P41:U41" si="28">SUM(P31:P40)</f>
        <v>0</v>
      </c>
      <c r="Q41" s="105">
        <f t="shared" si="28"/>
        <v>0</v>
      </c>
      <c r="R41" s="104">
        <f t="shared" si="28"/>
        <v>0</v>
      </c>
      <c r="S41" s="105">
        <f t="shared" si="28"/>
        <v>0</v>
      </c>
      <c r="T41" s="104">
        <f t="shared" si="28"/>
        <v>0</v>
      </c>
      <c r="U41" s="105">
        <f t="shared" si="28"/>
        <v>0</v>
      </c>
      <c r="W41" s="101"/>
      <c r="X41" s="102" t="s">
        <v>203</v>
      </c>
      <c r="Y41" s="103"/>
      <c r="Z41" s="103"/>
      <c r="AA41" s="104">
        <f t="shared" ref="AA41:AF41" si="29">SUM(AA31:AA40)</f>
        <v>0</v>
      </c>
      <c r="AB41" s="105">
        <f t="shared" si="29"/>
        <v>0</v>
      </c>
      <c r="AC41" s="104">
        <f t="shared" si="29"/>
        <v>0</v>
      </c>
      <c r="AD41" s="105">
        <f t="shared" si="29"/>
        <v>0</v>
      </c>
      <c r="AE41" s="104">
        <f t="shared" si="29"/>
        <v>0</v>
      </c>
      <c r="AF41" s="105">
        <f t="shared" si="29"/>
        <v>0</v>
      </c>
      <c r="AH41" s="101"/>
      <c r="AI41" s="102" t="s">
        <v>203</v>
      </c>
      <c r="AJ41" s="103"/>
      <c r="AK41" s="103"/>
      <c r="AL41" s="104">
        <f t="shared" ref="AL41:AQ41" si="30">SUM(AL31:AL40)</f>
        <v>0</v>
      </c>
      <c r="AM41" s="105">
        <f t="shared" si="30"/>
        <v>0</v>
      </c>
      <c r="AN41" s="104">
        <f t="shared" si="30"/>
        <v>0</v>
      </c>
      <c r="AO41" s="105">
        <f t="shared" si="30"/>
        <v>0</v>
      </c>
      <c r="AP41" s="104">
        <f t="shared" si="30"/>
        <v>0</v>
      </c>
      <c r="AQ41" s="105">
        <f t="shared" si="30"/>
        <v>0</v>
      </c>
    </row>
    <row r="42" spans="1:43">
      <c r="A42" s="79" t="s">
        <v>219</v>
      </c>
      <c r="B42" s="87" t="s">
        <v>220</v>
      </c>
      <c r="C42" s="88"/>
      <c r="D42" s="88"/>
      <c r="E42" s="123"/>
      <c r="F42" s="77">
        <f t="shared" si="25"/>
        <v>0</v>
      </c>
      <c r="G42" s="123"/>
      <c r="H42" s="77">
        <f t="shared" si="26"/>
        <v>0</v>
      </c>
      <c r="I42" s="123"/>
      <c r="J42" s="77">
        <f t="shared" si="27"/>
        <v>0</v>
      </c>
      <c r="L42" s="85" t="s">
        <v>204</v>
      </c>
      <c r="M42" s="82" t="s">
        <v>205</v>
      </c>
      <c r="N42" s="84"/>
      <c r="O42" s="84"/>
      <c r="P42" s="127"/>
      <c r="Q42" s="128"/>
      <c r="R42" s="127"/>
      <c r="S42" s="93"/>
      <c r="T42" s="94"/>
      <c r="U42" s="129"/>
      <c r="W42" s="85" t="s">
        <v>204</v>
      </c>
      <c r="X42" s="82" t="s">
        <v>205</v>
      </c>
      <c r="Y42" s="84"/>
      <c r="Z42" s="84"/>
      <c r="AA42" s="127"/>
      <c r="AB42" s="128"/>
      <c r="AC42" s="127"/>
      <c r="AD42" s="93"/>
      <c r="AE42" s="94"/>
      <c r="AF42" s="129"/>
      <c r="AH42" s="85" t="s">
        <v>204</v>
      </c>
      <c r="AI42" s="82" t="s">
        <v>205</v>
      </c>
      <c r="AJ42" s="84"/>
      <c r="AK42" s="84"/>
      <c r="AL42" s="127"/>
      <c r="AM42" s="128"/>
      <c r="AN42" s="127"/>
      <c r="AO42" s="94"/>
      <c r="AP42" s="93"/>
      <c r="AQ42" s="129"/>
    </row>
    <row r="43" spans="1:43">
      <c r="A43" s="111"/>
      <c r="B43" s="112" t="s">
        <v>221</v>
      </c>
      <c r="C43" s="113"/>
      <c r="D43" s="113"/>
      <c r="E43" s="109">
        <f t="shared" ref="E43:I43" si="31">SUM(E39:E42)</f>
        <v>0</v>
      </c>
      <c r="F43" s="114">
        <f>SUM(F39:F42)</f>
        <v>0</v>
      </c>
      <c r="G43" s="109">
        <f t="shared" ref="G43" si="32">SUM(G39:G42)</f>
        <v>0</v>
      </c>
      <c r="H43" s="114">
        <f>SUM(H39:H42)</f>
        <v>0</v>
      </c>
      <c r="I43" s="109">
        <f t="shared" si="31"/>
        <v>0</v>
      </c>
      <c r="J43" s="114">
        <f>SUM(J39:J42)</f>
        <v>0</v>
      </c>
      <c r="L43" s="78" t="s">
        <v>206</v>
      </c>
      <c r="M43" s="82" t="s">
        <v>207</v>
      </c>
      <c r="N43" s="83"/>
      <c r="O43" s="83"/>
      <c r="P43" s="123"/>
      <c r="Q43" s="77">
        <f t="shared" ref="Q43:Q44" si="33">P43*Q$10</f>
        <v>0</v>
      </c>
      <c r="R43" s="123"/>
      <c r="S43" s="77">
        <f t="shared" ref="S43:S44" si="34">ROUND(R43*S$10,2)</f>
        <v>0</v>
      </c>
      <c r="T43" s="123"/>
      <c r="U43" s="77">
        <f t="shared" ref="U43:U44" si="35">ROUND(T43*U$10,2)</f>
        <v>0</v>
      </c>
      <c r="W43" s="78" t="s">
        <v>206</v>
      </c>
      <c r="X43" s="82" t="s">
        <v>207</v>
      </c>
      <c r="Y43" s="83"/>
      <c r="Z43" s="83"/>
      <c r="AA43" s="123"/>
      <c r="AB43" s="77">
        <f t="shared" ref="AB43:AB44" si="36">AA43*AB$10</f>
        <v>0</v>
      </c>
      <c r="AC43" s="123"/>
      <c r="AD43" s="77">
        <f t="shared" ref="AD43:AD44" si="37">ROUND(AC43*AD$10,2)</f>
        <v>0</v>
      </c>
      <c r="AE43" s="123"/>
      <c r="AF43" s="77">
        <f t="shared" ref="AF43:AF44" si="38">ROUND(AE43*AF$10,2)</f>
        <v>0</v>
      </c>
      <c r="AH43" s="78" t="s">
        <v>206</v>
      </c>
      <c r="AI43" s="82" t="s">
        <v>207</v>
      </c>
      <c r="AJ43" s="83"/>
      <c r="AK43" s="83"/>
      <c r="AL43" s="123"/>
      <c r="AM43" s="77">
        <f t="shared" ref="AM43:AM44" si="39">AL43*AM$10</f>
        <v>0</v>
      </c>
      <c r="AN43" s="123"/>
      <c r="AO43" s="77">
        <f t="shared" ref="AO43:AO44" si="40">ROUND(AN43*AO$10,2)</f>
        <v>0</v>
      </c>
      <c r="AP43" s="123"/>
      <c r="AQ43" s="77">
        <f t="shared" ref="AQ43:AQ44" si="41">ROUND(AP43*AQ$10,2)</f>
        <v>0</v>
      </c>
    </row>
    <row r="44" spans="1:43">
      <c r="A44" s="57" t="s">
        <v>222</v>
      </c>
      <c r="B44" s="33" t="s">
        <v>223</v>
      </c>
      <c r="C44" s="89"/>
      <c r="D44" s="89"/>
      <c r="E44" s="93"/>
      <c r="F44" s="94"/>
      <c r="G44" s="93"/>
      <c r="H44" s="94"/>
      <c r="I44" s="93"/>
      <c r="J44" s="95"/>
      <c r="L44" s="60" t="s">
        <v>208</v>
      </c>
      <c r="M44" s="84" t="s">
        <v>209</v>
      </c>
      <c r="N44" s="84"/>
      <c r="O44" s="84"/>
      <c r="P44" s="137"/>
      <c r="Q44" s="77">
        <f t="shared" si="33"/>
        <v>0</v>
      </c>
      <c r="R44" s="137"/>
      <c r="S44" s="130">
        <f t="shared" si="34"/>
        <v>0</v>
      </c>
      <c r="T44" s="137"/>
      <c r="U44" s="130">
        <f t="shared" si="35"/>
        <v>0</v>
      </c>
      <c r="W44" s="60" t="s">
        <v>208</v>
      </c>
      <c r="X44" s="84" t="s">
        <v>209</v>
      </c>
      <c r="Y44" s="84"/>
      <c r="Z44" s="84"/>
      <c r="AA44" s="137"/>
      <c r="AB44" s="77">
        <f t="shared" si="36"/>
        <v>0</v>
      </c>
      <c r="AC44" s="137"/>
      <c r="AD44" s="130">
        <f t="shared" si="37"/>
        <v>0</v>
      </c>
      <c r="AE44" s="137"/>
      <c r="AF44" s="130">
        <f t="shared" si="38"/>
        <v>0</v>
      </c>
      <c r="AH44" s="60" t="s">
        <v>208</v>
      </c>
      <c r="AI44" s="84" t="s">
        <v>209</v>
      </c>
      <c r="AJ44" s="84"/>
      <c r="AK44" s="84"/>
      <c r="AL44" s="137"/>
      <c r="AM44" s="77">
        <f t="shared" si="39"/>
        <v>0</v>
      </c>
      <c r="AN44" s="137"/>
      <c r="AO44" s="130">
        <f t="shared" si="40"/>
        <v>0</v>
      </c>
      <c r="AP44" s="137"/>
      <c r="AQ44" s="130">
        <f t="shared" si="41"/>
        <v>0</v>
      </c>
    </row>
    <row r="45" spans="1:43">
      <c r="A45" s="62" t="s">
        <v>224</v>
      </c>
      <c r="B45" s="82" t="s">
        <v>225</v>
      </c>
      <c r="C45" s="83"/>
      <c r="D45" s="83"/>
      <c r="E45" s="93"/>
      <c r="F45" s="94"/>
      <c r="G45" s="93"/>
      <c r="H45" s="94"/>
      <c r="I45" s="93"/>
      <c r="J45" s="95"/>
      <c r="L45" s="101"/>
      <c r="M45" s="102" t="s">
        <v>210</v>
      </c>
      <c r="N45" s="103"/>
      <c r="O45" s="103"/>
      <c r="P45" s="104">
        <f t="shared" ref="P45:U45" si="42">SUM(P43:P44)</f>
        <v>0</v>
      </c>
      <c r="Q45" s="105">
        <f t="shared" si="42"/>
        <v>0</v>
      </c>
      <c r="R45" s="104">
        <f t="shared" si="42"/>
        <v>0</v>
      </c>
      <c r="S45" s="105">
        <f t="shared" si="42"/>
        <v>0</v>
      </c>
      <c r="T45" s="104">
        <f t="shared" si="42"/>
        <v>0</v>
      </c>
      <c r="U45" s="105">
        <f t="shared" si="42"/>
        <v>0</v>
      </c>
      <c r="W45" s="101"/>
      <c r="X45" s="102" t="s">
        <v>210</v>
      </c>
      <c r="Y45" s="103"/>
      <c r="Z45" s="103"/>
      <c r="AA45" s="104">
        <f t="shared" ref="AA45:AF45" si="43">SUM(AA43:AA44)</f>
        <v>0</v>
      </c>
      <c r="AB45" s="105">
        <f t="shared" si="43"/>
        <v>0</v>
      </c>
      <c r="AC45" s="104">
        <f t="shared" si="43"/>
        <v>0</v>
      </c>
      <c r="AD45" s="105">
        <f t="shared" si="43"/>
        <v>0</v>
      </c>
      <c r="AE45" s="104">
        <f t="shared" si="43"/>
        <v>0</v>
      </c>
      <c r="AF45" s="105">
        <f t="shared" si="43"/>
        <v>0</v>
      </c>
      <c r="AH45" s="101"/>
      <c r="AI45" s="102" t="s">
        <v>210</v>
      </c>
      <c r="AJ45" s="103"/>
      <c r="AK45" s="103"/>
      <c r="AL45" s="104">
        <f t="shared" ref="AL45:AQ45" si="44">SUM(AL43:AL44)</f>
        <v>0</v>
      </c>
      <c r="AM45" s="105">
        <f t="shared" si="44"/>
        <v>0</v>
      </c>
      <c r="AN45" s="104">
        <f t="shared" si="44"/>
        <v>0</v>
      </c>
      <c r="AO45" s="105">
        <f t="shared" si="44"/>
        <v>0</v>
      </c>
      <c r="AP45" s="104">
        <f t="shared" si="44"/>
        <v>0</v>
      </c>
      <c r="AQ45" s="105">
        <f t="shared" si="44"/>
        <v>0</v>
      </c>
    </row>
    <row r="46" spans="1:43">
      <c r="A46" s="78" t="s">
        <v>226</v>
      </c>
      <c r="B46" s="82" t="s">
        <v>227</v>
      </c>
      <c r="C46" s="83"/>
      <c r="D46" s="83"/>
      <c r="E46" s="123"/>
      <c r="F46" s="77">
        <f t="shared" ref="F46:F48" si="45">E46*F$10</f>
        <v>0</v>
      </c>
      <c r="G46" s="123"/>
      <c r="H46" s="77">
        <f t="shared" ref="H46:H48" si="46">G46*H$10</f>
        <v>0</v>
      </c>
      <c r="I46" s="123"/>
      <c r="J46" s="77">
        <f t="shared" ref="J46:J48" si="47">I46*J$10</f>
        <v>0</v>
      </c>
      <c r="L46" s="106"/>
      <c r="M46" s="107" t="s">
        <v>211</v>
      </c>
      <c r="N46" s="108"/>
      <c r="O46" s="108"/>
      <c r="P46" s="109">
        <f>SUM(P29,P41,P45)</f>
        <v>0</v>
      </c>
      <c r="Q46" s="110">
        <f>SUM(Q28,Q41,Q45)</f>
        <v>0</v>
      </c>
      <c r="R46" s="109">
        <f>SUM(R29,R41,R45)</f>
        <v>0</v>
      </c>
      <c r="S46" s="110">
        <f>SUM(S28,S41,S45)</f>
        <v>0</v>
      </c>
      <c r="T46" s="109">
        <f>SUM(T29,T41,T45)</f>
        <v>0</v>
      </c>
      <c r="U46" s="110">
        <f>SUM(U28,U41,U45)</f>
        <v>0</v>
      </c>
      <c r="W46" s="106"/>
      <c r="X46" s="107" t="s">
        <v>211</v>
      </c>
      <c r="Y46" s="108"/>
      <c r="Z46" s="108"/>
      <c r="AA46" s="109">
        <f>SUM(AA29,AA41,AA45)</f>
        <v>0</v>
      </c>
      <c r="AB46" s="110">
        <f>SUM(AB28,AB41,AB45)</f>
        <v>0</v>
      </c>
      <c r="AC46" s="109">
        <f>SUM(AC29,AC41,AC45)</f>
        <v>0</v>
      </c>
      <c r="AD46" s="110">
        <f>SUM(AD28,AD41,AD45)</f>
        <v>0</v>
      </c>
      <c r="AE46" s="109">
        <f>SUM(AE29,AE41,AE45)</f>
        <v>0</v>
      </c>
      <c r="AF46" s="110">
        <f>SUM(AF28,AF41,AF45)</f>
        <v>0</v>
      </c>
      <c r="AH46" s="106"/>
      <c r="AI46" s="107" t="s">
        <v>211</v>
      </c>
      <c r="AJ46" s="108"/>
      <c r="AK46" s="108"/>
      <c r="AL46" s="109">
        <f>SUM(AL29,AL41,AL45)</f>
        <v>0</v>
      </c>
      <c r="AM46" s="110">
        <f>SUM(AM28,AM41,AM45)</f>
        <v>0</v>
      </c>
      <c r="AN46" s="109">
        <f>SUM(AN29,AN41,AN45)</f>
        <v>0</v>
      </c>
      <c r="AO46" s="110">
        <f>SUM(AO28,AO41,AO45)</f>
        <v>0</v>
      </c>
      <c r="AP46" s="109">
        <f>SUM(AP29,AP41,AP45)</f>
        <v>0</v>
      </c>
      <c r="AQ46" s="110">
        <f>SUM(AQ28,AQ41,AQ45)</f>
        <v>0</v>
      </c>
    </row>
    <row r="47" spans="1:43">
      <c r="A47" s="78" t="s">
        <v>228</v>
      </c>
      <c r="B47" s="82" t="s">
        <v>229</v>
      </c>
      <c r="C47" s="83"/>
      <c r="D47" s="83"/>
      <c r="E47" s="123"/>
      <c r="F47" s="77">
        <f t="shared" si="45"/>
        <v>0</v>
      </c>
      <c r="G47" s="123"/>
      <c r="H47" s="77">
        <f t="shared" si="46"/>
        <v>0</v>
      </c>
      <c r="I47" s="123"/>
      <c r="J47" s="77">
        <f t="shared" si="47"/>
        <v>0</v>
      </c>
      <c r="L47" s="58" t="s">
        <v>212</v>
      </c>
      <c r="M47" s="96" t="s">
        <v>213</v>
      </c>
      <c r="N47" s="97"/>
      <c r="O47" s="97"/>
      <c r="P47" s="93"/>
      <c r="Q47" s="128"/>
      <c r="R47" s="93"/>
      <c r="S47" s="93"/>
      <c r="T47" s="94"/>
      <c r="U47" s="131"/>
      <c r="W47" s="58" t="s">
        <v>212</v>
      </c>
      <c r="X47" s="96" t="s">
        <v>213</v>
      </c>
      <c r="Y47" s="97"/>
      <c r="Z47" s="97"/>
      <c r="AA47" s="93"/>
      <c r="AB47" s="128"/>
      <c r="AC47" s="93"/>
      <c r="AD47" s="93"/>
      <c r="AE47" s="94"/>
      <c r="AF47" s="131"/>
      <c r="AH47" s="58" t="s">
        <v>212</v>
      </c>
      <c r="AI47" s="96" t="s">
        <v>213</v>
      </c>
      <c r="AJ47" s="97"/>
      <c r="AK47" s="97"/>
      <c r="AL47" s="93"/>
      <c r="AM47" s="128"/>
      <c r="AN47" s="93"/>
      <c r="AO47" s="94"/>
      <c r="AP47" s="93"/>
      <c r="AQ47" s="131"/>
    </row>
    <row r="48" spans="1:43" ht="15" customHeight="1">
      <c r="A48" s="78" t="s">
        <v>230</v>
      </c>
      <c r="B48" s="63" t="s">
        <v>231</v>
      </c>
      <c r="C48" s="63"/>
      <c r="D48" s="63"/>
      <c r="E48" s="123"/>
      <c r="F48" s="77">
        <f t="shared" si="45"/>
        <v>0</v>
      </c>
      <c r="G48" s="123"/>
      <c r="H48" s="77">
        <f t="shared" si="46"/>
        <v>0</v>
      </c>
      <c r="I48" s="123"/>
      <c r="J48" s="77">
        <f t="shared" si="47"/>
        <v>0</v>
      </c>
      <c r="L48" s="72" t="s">
        <v>214</v>
      </c>
      <c r="M48" s="411" t="s">
        <v>275</v>
      </c>
      <c r="N48" s="412"/>
      <c r="O48" s="413"/>
      <c r="P48" s="123"/>
      <c r="Q48" s="77">
        <f>P48*Q$10</f>
        <v>0</v>
      </c>
      <c r="R48" s="123"/>
      <c r="S48" s="77">
        <f t="shared" ref="S48:S51" si="48">ROUND(R48*S$10,2)</f>
        <v>0</v>
      </c>
      <c r="T48" s="123"/>
      <c r="U48" s="77">
        <f t="shared" ref="U48:U51" si="49">ROUND(T48*U$10,2)</f>
        <v>0</v>
      </c>
      <c r="W48" s="72" t="s">
        <v>214</v>
      </c>
      <c r="X48" s="411" t="s">
        <v>275</v>
      </c>
      <c r="Y48" s="412"/>
      <c r="Z48" s="413"/>
      <c r="AA48" s="123"/>
      <c r="AB48" s="77">
        <f>AA48*AB$10</f>
        <v>0</v>
      </c>
      <c r="AC48" s="123"/>
      <c r="AD48" s="77">
        <f t="shared" ref="AD48:AD51" si="50">ROUND(AC48*AD$10,2)</f>
        <v>0</v>
      </c>
      <c r="AE48" s="123"/>
      <c r="AF48" s="77">
        <f t="shared" ref="AF48:AF51" si="51">ROUND(AE48*AF$10,2)</f>
        <v>0</v>
      </c>
      <c r="AH48" s="72" t="s">
        <v>214</v>
      </c>
      <c r="AI48" s="411" t="s">
        <v>275</v>
      </c>
      <c r="AJ48" s="412"/>
      <c r="AK48" s="413"/>
      <c r="AL48" s="123"/>
      <c r="AM48" s="77">
        <f>AL48*AM$10</f>
        <v>0</v>
      </c>
      <c r="AN48" s="123"/>
      <c r="AO48" s="77">
        <f t="shared" ref="AO48:AO51" si="52">ROUND(AN48*AO$10,2)</f>
        <v>0</v>
      </c>
      <c r="AP48" s="123"/>
      <c r="AQ48" s="77">
        <f t="shared" ref="AQ48:AQ51" si="53">ROUND(AP48*AQ$10,2)</f>
        <v>0</v>
      </c>
    </row>
    <row r="49" spans="1:43">
      <c r="A49" s="62" t="s">
        <v>232</v>
      </c>
      <c r="B49" s="98" t="s">
        <v>233</v>
      </c>
      <c r="C49" s="99"/>
      <c r="D49" s="99"/>
      <c r="E49" s="93"/>
      <c r="F49" s="94"/>
      <c r="G49" s="93"/>
      <c r="H49" s="94"/>
      <c r="I49" s="93"/>
      <c r="J49" s="95"/>
      <c r="L49" s="72" t="s">
        <v>215</v>
      </c>
      <c r="M49" s="82" t="s">
        <v>216</v>
      </c>
      <c r="N49" s="83"/>
      <c r="O49" s="83"/>
      <c r="P49" s="123"/>
      <c r="Q49" s="77">
        <f>P49*Q$10</f>
        <v>0</v>
      </c>
      <c r="R49" s="123"/>
      <c r="S49" s="77">
        <f t="shared" si="48"/>
        <v>0</v>
      </c>
      <c r="T49" s="123"/>
      <c r="U49" s="77">
        <f t="shared" si="49"/>
        <v>0</v>
      </c>
      <c r="W49" s="72" t="s">
        <v>215</v>
      </c>
      <c r="X49" s="82" t="s">
        <v>216</v>
      </c>
      <c r="Y49" s="83"/>
      <c r="Z49" s="83"/>
      <c r="AA49" s="123"/>
      <c r="AB49" s="77">
        <f>AA49*AB$10</f>
        <v>0</v>
      </c>
      <c r="AC49" s="123"/>
      <c r="AD49" s="77">
        <f t="shared" si="50"/>
        <v>0</v>
      </c>
      <c r="AE49" s="123"/>
      <c r="AF49" s="77">
        <f t="shared" si="51"/>
        <v>0</v>
      </c>
      <c r="AH49" s="72" t="s">
        <v>215</v>
      </c>
      <c r="AI49" s="82" t="s">
        <v>216</v>
      </c>
      <c r="AJ49" s="83"/>
      <c r="AK49" s="83"/>
      <c r="AL49" s="123"/>
      <c r="AM49" s="77">
        <f>AL49*AM$10</f>
        <v>0</v>
      </c>
      <c r="AN49" s="123"/>
      <c r="AO49" s="77">
        <f t="shared" si="52"/>
        <v>0</v>
      </c>
      <c r="AP49" s="123"/>
      <c r="AQ49" s="77">
        <f t="shared" si="53"/>
        <v>0</v>
      </c>
    </row>
    <row r="50" spans="1:43">
      <c r="A50" s="78" t="s">
        <v>234</v>
      </c>
      <c r="B50" s="82" t="s">
        <v>235</v>
      </c>
      <c r="C50" s="83"/>
      <c r="D50" s="83"/>
      <c r="E50" s="123"/>
      <c r="F50" s="77">
        <f t="shared" ref="F50:F56" si="54">E50*F$10</f>
        <v>0</v>
      </c>
      <c r="G50" s="123"/>
      <c r="H50" s="77">
        <f t="shared" ref="H50:H56" si="55">G50*H$10</f>
        <v>0</v>
      </c>
      <c r="I50" s="123"/>
      <c r="J50" s="77">
        <f t="shared" ref="J50:J56" si="56">I50*J$10</f>
        <v>0</v>
      </c>
      <c r="L50" s="72" t="s">
        <v>217</v>
      </c>
      <c r="M50" s="82" t="s">
        <v>218</v>
      </c>
      <c r="N50" s="83"/>
      <c r="O50" s="83"/>
      <c r="P50" s="123"/>
      <c r="Q50" s="77">
        <f>P50*Q$10</f>
        <v>0</v>
      </c>
      <c r="R50" s="123"/>
      <c r="S50" s="77">
        <f t="shared" si="48"/>
        <v>0</v>
      </c>
      <c r="T50" s="123"/>
      <c r="U50" s="77">
        <f t="shared" si="49"/>
        <v>0</v>
      </c>
      <c r="W50" s="72" t="s">
        <v>217</v>
      </c>
      <c r="X50" s="82" t="s">
        <v>218</v>
      </c>
      <c r="Y50" s="83"/>
      <c r="Z50" s="83"/>
      <c r="AA50" s="123"/>
      <c r="AB50" s="77">
        <f>AA50*AB$10</f>
        <v>0</v>
      </c>
      <c r="AC50" s="123"/>
      <c r="AD50" s="77">
        <f t="shared" si="50"/>
        <v>0</v>
      </c>
      <c r="AE50" s="123"/>
      <c r="AF50" s="77">
        <f t="shared" si="51"/>
        <v>0</v>
      </c>
      <c r="AH50" s="72" t="s">
        <v>217</v>
      </c>
      <c r="AI50" s="82" t="s">
        <v>218</v>
      </c>
      <c r="AJ50" s="83"/>
      <c r="AK50" s="83"/>
      <c r="AL50" s="123"/>
      <c r="AM50" s="77">
        <f>AL50*AM$10</f>
        <v>0</v>
      </c>
      <c r="AN50" s="123"/>
      <c r="AO50" s="77">
        <f t="shared" si="52"/>
        <v>0</v>
      </c>
      <c r="AP50" s="123"/>
      <c r="AQ50" s="77">
        <f t="shared" si="53"/>
        <v>0</v>
      </c>
    </row>
    <row r="51" spans="1:43">
      <c r="A51" s="78" t="s">
        <v>236</v>
      </c>
      <c r="B51" s="82" t="s">
        <v>237</v>
      </c>
      <c r="C51" s="83"/>
      <c r="D51" s="83"/>
      <c r="E51" s="123"/>
      <c r="F51" s="77">
        <f t="shared" si="54"/>
        <v>0</v>
      </c>
      <c r="G51" s="123"/>
      <c r="H51" s="77">
        <f t="shared" si="55"/>
        <v>0</v>
      </c>
      <c r="I51" s="123"/>
      <c r="J51" s="77">
        <f t="shared" si="56"/>
        <v>0</v>
      </c>
      <c r="L51" s="86" t="s">
        <v>219</v>
      </c>
      <c r="M51" s="87" t="s">
        <v>220</v>
      </c>
      <c r="N51" s="88"/>
      <c r="O51" s="88"/>
      <c r="P51" s="123"/>
      <c r="Q51" s="77">
        <f>P51*Q$10</f>
        <v>0</v>
      </c>
      <c r="R51" s="123"/>
      <c r="S51" s="77">
        <f t="shared" si="48"/>
        <v>0</v>
      </c>
      <c r="T51" s="123"/>
      <c r="U51" s="77">
        <f t="shared" si="49"/>
        <v>0</v>
      </c>
      <c r="W51" s="86" t="s">
        <v>219</v>
      </c>
      <c r="X51" s="87" t="s">
        <v>220</v>
      </c>
      <c r="Y51" s="88"/>
      <c r="Z51" s="88"/>
      <c r="AA51" s="123"/>
      <c r="AB51" s="77">
        <f>AA51*AB$10</f>
        <v>0</v>
      </c>
      <c r="AC51" s="123"/>
      <c r="AD51" s="77">
        <f t="shared" si="50"/>
        <v>0</v>
      </c>
      <c r="AE51" s="123"/>
      <c r="AF51" s="77">
        <f t="shared" si="51"/>
        <v>0</v>
      </c>
      <c r="AH51" s="86" t="s">
        <v>219</v>
      </c>
      <c r="AI51" s="87" t="s">
        <v>220</v>
      </c>
      <c r="AJ51" s="88"/>
      <c r="AK51" s="88"/>
      <c r="AL51" s="123"/>
      <c r="AM51" s="77">
        <f>AL51*AM$10</f>
        <v>0</v>
      </c>
      <c r="AN51" s="123"/>
      <c r="AO51" s="77">
        <f t="shared" si="52"/>
        <v>0</v>
      </c>
      <c r="AP51" s="123"/>
      <c r="AQ51" s="77">
        <f t="shared" si="53"/>
        <v>0</v>
      </c>
    </row>
    <row r="52" spans="1:43">
      <c r="A52" s="78" t="s">
        <v>238</v>
      </c>
      <c r="B52" s="82" t="s">
        <v>239</v>
      </c>
      <c r="C52" s="83"/>
      <c r="D52" s="83"/>
      <c r="E52" s="123"/>
      <c r="F52" s="77">
        <f t="shared" si="54"/>
        <v>0</v>
      </c>
      <c r="G52" s="123"/>
      <c r="H52" s="77">
        <f t="shared" si="55"/>
        <v>0</v>
      </c>
      <c r="I52" s="123"/>
      <c r="J52" s="77">
        <f t="shared" si="56"/>
        <v>0</v>
      </c>
      <c r="L52" s="111"/>
      <c r="M52" s="112" t="s">
        <v>221</v>
      </c>
      <c r="N52" s="113"/>
      <c r="O52" s="113"/>
      <c r="P52" s="109">
        <f t="shared" ref="P52:U52" si="57">SUM(P48:P51)</f>
        <v>0</v>
      </c>
      <c r="Q52" s="114">
        <f t="shared" si="57"/>
        <v>0</v>
      </c>
      <c r="R52" s="109">
        <f t="shared" si="57"/>
        <v>0</v>
      </c>
      <c r="S52" s="114">
        <f t="shared" si="57"/>
        <v>0</v>
      </c>
      <c r="T52" s="109">
        <f t="shared" si="57"/>
        <v>0</v>
      </c>
      <c r="U52" s="114">
        <f t="shared" si="57"/>
        <v>0</v>
      </c>
      <c r="W52" s="111"/>
      <c r="X52" s="112" t="s">
        <v>221</v>
      </c>
      <c r="Y52" s="113"/>
      <c r="Z52" s="113"/>
      <c r="AA52" s="109">
        <f t="shared" ref="AA52:AF52" si="58">SUM(AA48:AA51)</f>
        <v>0</v>
      </c>
      <c r="AB52" s="114">
        <f t="shared" si="58"/>
        <v>0</v>
      </c>
      <c r="AC52" s="109">
        <f t="shared" si="58"/>
        <v>0</v>
      </c>
      <c r="AD52" s="114">
        <f t="shared" si="58"/>
        <v>0</v>
      </c>
      <c r="AE52" s="109">
        <f t="shared" si="58"/>
        <v>0</v>
      </c>
      <c r="AF52" s="114">
        <f t="shared" si="58"/>
        <v>0</v>
      </c>
      <c r="AH52" s="111"/>
      <c r="AI52" s="112" t="s">
        <v>221</v>
      </c>
      <c r="AJ52" s="113"/>
      <c r="AK52" s="113"/>
      <c r="AL52" s="109">
        <f t="shared" ref="AL52:AQ52" si="59">SUM(AL48:AL51)</f>
        <v>0</v>
      </c>
      <c r="AM52" s="114">
        <f t="shared" si="59"/>
        <v>0</v>
      </c>
      <c r="AN52" s="109">
        <f t="shared" si="59"/>
        <v>0</v>
      </c>
      <c r="AO52" s="114">
        <f t="shared" si="59"/>
        <v>0</v>
      </c>
      <c r="AP52" s="109">
        <f t="shared" si="59"/>
        <v>0</v>
      </c>
      <c r="AQ52" s="114">
        <f t="shared" si="59"/>
        <v>0</v>
      </c>
    </row>
    <row r="53" spans="1:43">
      <c r="A53" s="78" t="s">
        <v>240</v>
      </c>
      <c r="B53" s="82" t="s">
        <v>241</v>
      </c>
      <c r="C53" s="83"/>
      <c r="D53" s="83"/>
      <c r="E53" s="123"/>
      <c r="F53" s="77">
        <f t="shared" si="54"/>
        <v>0</v>
      </c>
      <c r="G53" s="123"/>
      <c r="H53" s="77">
        <f t="shared" si="55"/>
        <v>0</v>
      </c>
      <c r="I53" s="123"/>
      <c r="J53" s="77">
        <f t="shared" si="56"/>
        <v>0</v>
      </c>
      <c r="L53" s="57" t="s">
        <v>222</v>
      </c>
      <c r="M53" s="33" t="s">
        <v>223</v>
      </c>
      <c r="N53" s="89"/>
      <c r="O53" s="89"/>
      <c r="P53" s="132"/>
      <c r="Q53" s="128"/>
      <c r="R53" s="132"/>
      <c r="S53" s="93"/>
      <c r="T53" s="94"/>
      <c r="U53" s="133"/>
      <c r="W53" s="57" t="s">
        <v>222</v>
      </c>
      <c r="X53" s="33" t="s">
        <v>223</v>
      </c>
      <c r="Y53" s="89"/>
      <c r="Z53" s="89"/>
      <c r="AA53" s="132"/>
      <c r="AB53" s="128"/>
      <c r="AC53" s="132"/>
      <c r="AD53" s="93"/>
      <c r="AE53" s="94"/>
      <c r="AF53" s="133"/>
      <c r="AH53" s="57" t="s">
        <v>222</v>
      </c>
      <c r="AI53" s="33" t="s">
        <v>223</v>
      </c>
      <c r="AJ53" s="89"/>
      <c r="AK53" s="89"/>
      <c r="AL53" s="132"/>
      <c r="AM53" s="128"/>
      <c r="AN53" s="132"/>
      <c r="AO53" s="94"/>
      <c r="AP53" s="93"/>
      <c r="AQ53" s="133"/>
    </row>
    <row r="54" spans="1:43">
      <c r="A54" s="78" t="s">
        <v>242</v>
      </c>
      <c r="B54" s="82" t="s">
        <v>243</v>
      </c>
      <c r="C54" s="83"/>
      <c r="D54" s="83"/>
      <c r="E54" s="123"/>
      <c r="F54" s="77">
        <f t="shared" si="54"/>
        <v>0</v>
      </c>
      <c r="G54" s="123"/>
      <c r="H54" s="77">
        <f t="shared" si="55"/>
        <v>0</v>
      </c>
      <c r="I54" s="123"/>
      <c r="J54" s="77">
        <f t="shared" si="56"/>
        <v>0</v>
      </c>
      <c r="L54" s="72" t="s">
        <v>224</v>
      </c>
      <c r="M54" s="82" t="s">
        <v>225</v>
      </c>
      <c r="N54" s="83"/>
      <c r="O54" s="83"/>
      <c r="P54" s="93"/>
      <c r="Q54" s="128"/>
      <c r="R54" s="93"/>
      <c r="S54" s="93"/>
      <c r="T54" s="94"/>
      <c r="U54" s="131"/>
      <c r="W54" s="72" t="s">
        <v>224</v>
      </c>
      <c r="X54" s="82" t="s">
        <v>225</v>
      </c>
      <c r="Y54" s="83"/>
      <c r="Z54" s="83"/>
      <c r="AA54" s="93"/>
      <c r="AB54" s="128"/>
      <c r="AC54" s="93"/>
      <c r="AD54" s="93"/>
      <c r="AE54" s="94"/>
      <c r="AF54" s="131"/>
      <c r="AH54" s="72" t="s">
        <v>224</v>
      </c>
      <c r="AI54" s="82" t="s">
        <v>225</v>
      </c>
      <c r="AJ54" s="83"/>
      <c r="AK54" s="83"/>
      <c r="AL54" s="93"/>
      <c r="AM54" s="128"/>
      <c r="AN54" s="93"/>
      <c r="AO54" s="94"/>
      <c r="AP54" s="93"/>
      <c r="AQ54" s="131"/>
    </row>
    <row r="55" spans="1:43">
      <c r="A55" s="78" t="s">
        <v>244</v>
      </c>
      <c r="B55" s="82" t="s">
        <v>245</v>
      </c>
      <c r="C55" s="83"/>
      <c r="D55" s="83"/>
      <c r="E55" s="123"/>
      <c r="F55" s="77">
        <f t="shared" si="54"/>
        <v>0</v>
      </c>
      <c r="G55" s="123"/>
      <c r="H55" s="77">
        <f t="shared" si="55"/>
        <v>0</v>
      </c>
      <c r="I55" s="123"/>
      <c r="J55" s="77">
        <f t="shared" si="56"/>
        <v>0</v>
      </c>
      <c r="L55" s="78" t="s">
        <v>226</v>
      </c>
      <c r="M55" s="82" t="s">
        <v>227</v>
      </c>
      <c r="N55" s="83"/>
      <c r="O55" s="83"/>
      <c r="P55" s="123"/>
      <c r="Q55" s="77">
        <f>P55*Q$10</f>
        <v>0</v>
      </c>
      <c r="R55" s="123"/>
      <c r="S55" s="77">
        <f>R55*S$10</f>
        <v>0</v>
      </c>
      <c r="T55" s="123"/>
      <c r="U55" s="77">
        <f>T55*U$10</f>
        <v>0</v>
      </c>
      <c r="W55" s="78" t="s">
        <v>226</v>
      </c>
      <c r="X55" s="82" t="s">
        <v>227</v>
      </c>
      <c r="Y55" s="83"/>
      <c r="Z55" s="83"/>
      <c r="AA55" s="123"/>
      <c r="AB55" s="77">
        <f>AA55*AB$10</f>
        <v>0</v>
      </c>
      <c r="AC55" s="123"/>
      <c r="AD55" s="77">
        <f>AC55*AD$10</f>
        <v>0</v>
      </c>
      <c r="AE55" s="123"/>
      <c r="AF55" s="77">
        <f>AE55*AF$10</f>
        <v>0</v>
      </c>
      <c r="AH55" s="78" t="s">
        <v>226</v>
      </c>
      <c r="AI55" s="82" t="s">
        <v>227</v>
      </c>
      <c r="AJ55" s="83"/>
      <c r="AK55" s="83"/>
      <c r="AL55" s="123"/>
      <c r="AM55" s="77">
        <f>AL55*AM$10</f>
        <v>0</v>
      </c>
      <c r="AN55" s="123"/>
      <c r="AO55" s="77">
        <f>AN55*AO$10</f>
        <v>0</v>
      </c>
      <c r="AP55" s="123"/>
      <c r="AQ55" s="77">
        <f>AP55*AQ$10</f>
        <v>0</v>
      </c>
    </row>
    <row r="56" spans="1:43">
      <c r="A56" s="79" t="s">
        <v>246</v>
      </c>
      <c r="B56" s="88" t="s">
        <v>247</v>
      </c>
      <c r="C56" s="88"/>
      <c r="D56" s="88"/>
      <c r="E56" s="123"/>
      <c r="F56" s="77">
        <f t="shared" si="54"/>
        <v>0</v>
      </c>
      <c r="G56" s="123"/>
      <c r="H56" s="77">
        <f t="shared" si="55"/>
        <v>0</v>
      </c>
      <c r="I56" s="123"/>
      <c r="J56" s="77">
        <f t="shared" si="56"/>
        <v>0</v>
      </c>
      <c r="L56" s="78" t="s">
        <v>228</v>
      </c>
      <c r="M56" s="82" t="s">
        <v>229</v>
      </c>
      <c r="N56" s="83"/>
      <c r="O56" s="83"/>
      <c r="P56" s="123"/>
      <c r="Q56" s="77">
        <f>P56*Q$10</f>
        <v>0</v>
      </c>
      <c r="R56" s="123"/>
      <c r="S56" s="77">
        <f>R56*S$10</f>
        <v>0</v>
      </c>
      <c r="T56" s="123"/>
      <c r="U56" s="77">
        <f>T56*U$10</f>
        <v>0</v>
      </c>
      <c r="W56" s="78" t="s">
        <v>228</v>
      </c>
      <c r="X56" s="82" t="s">
        <v>229</v>
      </c>
      <c r="Y56" s="83"/>
      <c r="Z56" s="83"/>
      <c r="AA56" s="123"/>
      <c r="AB56" s="77">
        <f>AA56*AB$10</f>
        <v>0</v>
      </c>
      <c r="AC56" s="123"/>
      <c r="AD56" s="77">
        <f>AC56*AD$10</f>
        <v>0</v>
      </c>
      <c r="AE56" s="123"/>
      <c r="AF56" s="77">
        <f>AE56*AF$10</f>
        <v>0</v>
      </c>
      <c r="AH56" s="78" t="s">
        <v>228</v>
      </c>
      <c r="AI56" s="82" t="s">
        <v>229</v>
      </c>
      <c r="AJ56" s="83"/>
      <c r="AK56" s="83"/>
      <c r="AL56" s="123"/>
      <c r="AM56" s="77">
        <f>AL56*AM$10</f>
        <v>0</v>
      </c>
      <c r="AN56" s="123"/>
      <c r="AO56" s="77">
        <f>AN56*AO$10</f>
        <v>0</v>
      </c>
      <c r="AP56" s="123"/>
      <c r="AQ56" s="77">
        <f>AP56*AQ$10</f>
        <v>0</v>
      </c>
    </row>
    <row r="57" spans="1:43">
      <c r="A57" s="106"/>
      <c r="B57" s="115" t="s">
        <v>248</v>
      </c>
      <c r="C57" s="116"/>
      <c r="D57" s="116"/>
      <c r="E57" s="109">
        <f t="shared" ref="E57:I57" si="60">SUM(E46:E56)</f>
        <v>0</v>
      </c>
      <c r="F57" s="114">
        <f>SUM(F46:F56)</f>
        <v>0</v>
      </c>
      <c r="G57" s="109">
        <f t="shared" ref="G57" si="61">SUM(G46:G56)</f>
        <v>0</v>
      </c>
      <c r="H57" s="114">
        <f>SUM(H46:H56)</f>
        <v>0</v>
      </c>
      <c r="I57" s="109">
        <f t="shared" si="60"/>
        <v>0</v>
      </c>
      <c r="J57" s="114">
        <f>SUM(J46:J56)</f>
        <v>0</v>
      </c>
      <c r="L57" s="72" t="s">
        <v>230</v>
      </c>
      <c r="M57" s="63" t="s">
        <v>231</v>
      </c>
      <c r="N57" s="63"/>
      <c r="O57" s="63"/>
      <c r="P57" s="123"/>
      <c r="Q57" s="77">
        <f>P57*Q$10</f>
        <v>0</v>
      </c>
      <c r="R57" s="123"/>
      <c r="S57" s="77">
        <f>R57*S$10</f>
        <v>0</v>
      </c>
      <c r="T57" s="123"/>
      <c r="U57" s="77">
        <f>T57*U$10</f>
        <v>0</v>
      </c>
      <c r="W57" s="72" t="s">
        <v>230</v>
      </c>
      <c r="X57" s="63" t="s">
        <v>231</v>
      </c>
      <c r="Y57" s="63"/>
      <c r="Z57" s="63"/>
      <c r="AA57" s="123"/>
      <c r="AB57" s="77">
        <f>AA57*AB$10</f>
        <v>0</v>
      </c>
      <c r="AC57" s="123"/>
      <c r="AD57" s="77">
        <f>AC57*AD$10</f>
        <v>0</v>
      </c>
      <c r="AE57" s="123"/>
      <c r="AF57" s="77">
        <f>AE57*AF$10</f>
        <v>0</v>
      </c>
      <c r="AH57" s="72" t="s">
        <v>230</v>
      </c>
      <c r="AI57" s="63" t="s">
        <v>231</v>
      </c>
      <c r="AJ57" s="63"/>
      <c r="AK57" s="63"/>
      <c r="AL57" s="123"/>
      <c r="AM57" s="77">
        <f>AL57*AM$10</f>
        <v>0</v>
      </c>
      <c r="AN57" s="123"/>
      <c r="AO57" s="77">
        <f>AN57*AO$10</f>
        <v>0</v>
      </c>
      <c r="AP57" s="123"/>
      <c r="AQ57" s="77">
        <f>AP57*AQ$10</f>
        <v>0</v>
      </c>
    </row>
    <row r="58" spans="1:43">
      <c r="A58" s="117" t="s">
        <v>249</v>
      </c>
      <c r="B58" s="118" t="s">
        <v>250</v>
      </c>
      <c r="C58" s="118"/>
      <c r="D58" s="118"/>
      <c r="E58" s="109">
        <f t="shared" ref="E58:I58" si="62">SUM(E10,E37,E43,E57)</f>
        <v>1</v>
      </c>
      <c r="F58" s="114">
        <f>SUM(F10,F37,F43,F57)</f>
        <v>0</v>
      </c>
      <c r="G58" s="109">
        <f t="shared" ref="G58" si="63">SUM(G10,G37,G43,G57)</f>
        <v>1</v>
      </c>
      <c r="H58" s="114">
        <f>SUM(H10,H37,H43,H57)</f>
        <v>0</v>
      </c>
      <c r="I58" s="109">
        <f t="shared" si="62"/>
        <v>1</v>
      </c>
      <c r="J58" s="114">
        <f>SUM(J10,J37,J43,J57)</f>
        <v>0</v>
      </c>
      <c r="L58" s="72" t="s">
        <v>232</v>
      </c>
      <c r="M58" s="98" t="s">
        <v>233</v>
      </c>
      <c r="N58" s="99"/>
      <c r="O58" s="99"/>
      <c r="P58" s="135"/>
      <c r="Q58" s="128"/>
      <c r="R58" s="93"/>
      <c r="S58" s="93"/>
      <c r="T58" s="138"/>
      <c r="U58" s="131"/>
      <c r="W58" s="72" t="s">
        <v>232</v>
      </c>
      <c r="X58" s="98" t="s">
        <v>233</v>
      </c>
      <c r="Y58" s="99"/>
      <c r="Z58" s="99"/>
      <c r="AA58" s="93"/>
      <c r="AB58" s="128"/>
      <c r="AC58" s="93"/>
      <c r="AD58" s="93"/>
      <c r="AE58" s="94"/>
      <c r="AF58" s="131"/>
      <c r="AH58" s="72" t="s">
        <v>232</v>
      </c>
      <c r="AI58" s="98" t="s">
        <v>233</v>
      </c>
      <c r="AJ58" s="99"/>
      <c r="AK58" s="99"/>
      <c r="AL58" s="93"/>
      <c r="AM58" s="128"/>
      <c r="AN58" s="93"/>
      <c r="AO58" s="94"/>
      <c r="AP58" s="93"/>
      <c r="AQ58" s="131"/>
    </row>
    <row r="59" spans="1:43">
      <c r="A59" s="32" t="s">
        <v>251</v>
      </c>
      <c r="B59" s="90" t="s">
        <v>252</v>
      </c>
      <c r="C59" s="90"/>
      <c r="D59" s="90"/>
      <c r="E59" s="123"/>
      <c r="F59" s="77">
        <f>E59*F$58</f>
        <v>0</v>
      </c>
      <c r="G59" s="123"/>
      <c r="H59" s="77">
        <f>G59*H$58</f>
        <v>0</v>
      </c>
      <c r="I59" s="123"/>
      <c r="J59" s="77">
        <f>I59*J$58</f>
        <v>0</v>
      </c>
      <c r="L59" s="78" t="s">
        <v>234</v>
      </c>
      <c r="M59" s="82" t="s">
        <v>235</v>
      </c>
      <c r="N59" s="83"/>
      <c r="O59" s="83"/>
      <c r="P59" s="123"/>
      <c r="Q59" s="77">
        <f t="shared" ref="Q59:Q65" si="64">P59*Q$10</f>
        <v>0</v>
      </c>
      <c r="R59" s="123"/>
      <c r="S59" s="77">
        <f t="shared" ref="S59:S65" si="65">R59*S$10</f>
        <v>0</v>
      </c>
      <c r="T59" s="123"/>
      <c r="U59" s="77">
        <f t="shared" ref="U59:U65" si="66">T59*U$10</f>
        <v>0</v>
      </c>
      <c r="W59" s="78" t="s">
        <v>234</v>
      </c>
      <c r="X59" s="82" t="s">
        <v>235</v>
      </c>
      <c r="Y59" s="83"/>
      <c r="Z59" s="83"/>
      <c r="AA59" s="123"/>
      <c r="AB59" s="77">
        <f t="shared" ref="AB59:AB65" si="67">AA59*AB$10</f>
        <v>0</v>
      </c>
      <c r="AC59" s="123"/>
      <c r="AD59" s="77">
        <f t="shared" ref="AD59:AD65" si="68">AC59*AD$10</f>
        <v>0</v>
      </c>
      <c r="AE59" s="123"/>
      <c r="AF59" s="77">
        <f t="shared" ref="AF59:AF65" si="69">AE59*AF$10</f>
        <v>0</v>
      </c>
      <c r="AH59" s="78" t="s">
        <v>234</v>
      </c>
      <c r="AI59" s="82" t="s">
        <v>235</v>
      </c>
      <c r="AJ59" s="83"/>
      <c r="AK59" s="83"/>
      <c r="AL59" s="123"/>
      <c r="AM59" s="77">
        <f t="shared" ref="AM59:AM65" si="70">AL59*AM$10</f>
        <v>0</v>
      </c>
      <c r="AN59" s="123"/>
      <c r="AO59" s="77">
        <f t="shared" ref="AO59:AO65" si="71">AN59*AO$10</f>
        <v>0</v>
      </c>
      <c r="AP59" s="123"/>
      <c r="AQ59" s="77">
        <f t="shared" ref="AQ59:AQ65" si="72">AP59*AQ$10</f>
        <v>0</v>
      </c>
    </row>
    <row r="60" spans="1:43">
      <c r="A60" s="32" t="s">
        <v>253</v>
      </c>
      <c r="B60" s="90" t="s">
        <v>254</v>
      </c>
      <c r="C60" s="90"/>
      <c r="D60" s="90"/>
      <c r="E60" s="123"/>
      <c r="F60" s="77">
        <f>E60*F$58</f>
        <v>0</v>
      </c>
      <c r="G60" s="123"/>
      <c r="H60" s="77">
        <f>G60*H$58</f>
        <v>0</v>
      </c>
      <c r="I60" s="123"/>
      <c r="J60" s="77">
        <f>I60*J$58</f>
        <v>0</v>
      </c>
      <c r="L60" s="78" t="s">
        <v>236</v>
      </c>
      <c r="M60" s="82" t="s">
        <v>237</v>
      </c>
      <c r="N60" s="83"/>
      <c r="O60" s="83"/>
      <c r="P60" s="123"/>
      <c r="Q60" s="77">
        <f t="shared" si="64"/>
        <v>0</v>
      </c>
      <c r="R60" s="123"/>
      <c r="S60" s="77">
        <f t="shared" si="65"/>
        <v>0</v>
      </c>
      <c r="T60" s="123"/>
      <c r="U60" s="77">
        <f t="shared" si="66"/>
        <v>0</v>
      </c>
      <c r="W60" s="78" t="s">
        <v>236</v>
      </c>
      <c r="X60" s="82" t="s">
        <v>237</v>
      </c>
      <c r="Y60" s="83"/>
      <c r="Z60" s="83"/>
      <c r="AA60" s="123"/>
      <c r="AB60" s="77">
        <f t="shared" si="67"/>
        <v>0</v>
      </c>
      <c r="AC60" s="123"/>
      <c r="AD60" s="77">
        <f t="shared" si="68"/>
        <v>0</v>
      </c>
      <c r="AE60" s="123"/>
      <c r="AF60" s="77">
        <f t="shared" si="69"/>
        <v>0</v>
      </c>
      <c r="AH60" s="78" t="s">
        <v>236</v>
      </c>
      <c r="AI60" s="82" t="s">
        <v>237</v>
      </c>
      <c r="AJ60" s="83"/>
      <c r="AK60" s="83"/>
      <c r="AL60" s="123"/>
      <c r="AM60" s="77">
        <f t="shared" si="70"/>
        <v>0</v>
      </c>
      <c r="AN60" s="123"/>
      <c r="AO60" s="77">
        <f t="shared" si="71"/>
        <v>0</v>
      </c>
      <c r="AP60" s="123"/>
      <c r="AQ60" s="77">
        <f t="shared" si="72"/>
        <v>0</v>
      </c>
    </row>
    <row r="61" spans="1:43">
      <c r="A61" s="119"/>
      <c r="B61" s="405" t="s">
        <v>255</v>
      </c>
      <c r="C61" s="406"/>
      <c r="D61" s="407"/>
      <c r="E61" s="120"/>
      <c r="F61" s="121">
        <f>SUM(F$58:F$60)</f>
        <v>0</v>
      </c>
      <c r="G61" s="120"/>
      <c r="H61" s="121">
        <f>SUM(H$58:H$60)</f>
        <v>0</v>
      </c>
      <c r="I61" s="120"/>
      <c r="J61" s="121">
        <f>SUM(J$58:J$60)</f>
        <v>0</v>
      </c>
      <c r="L61" s="72" t="s">
        <v>238</v>
      </c>
      <c r="M61" s="82" t="s">
        <v>239</v>
      </c>
      <c r="N61" s="83"/>
      <c r="O61" s="83"/>
      <c r="P61" s="123"/>
      <c r="Q61" s="77">
        <f t="shared" si="64"/>
        <v>0</v>
      </c>
      <c r="R61" s="123"/>
      <c r="S61" s="77">
        <f t="shared" si="65"/>
        <v>0</v>
      </c>
      <c r="T61" s="123"/>
      <c r="U61" s="77">
        <f t="shared" si="66"/>
        <v>0</v>
      </c>
      <c r="W61" s="72" t="s">
        <v>238</v>
      </c>
      <c r="X61" s="82" t="s">
        <v>239</v>
      </c>
      <c r="Y61" s="83"/>
      <c r="Z61" s="83"/>
      <c r="AA61" s="123"/>
      <c r="AB61" s="77">
        <f t="shared" si="67"/>
        <v>0</v>
      </c>
      <c r="AC61" s="123"/>
      <c r="AD61" s="77">
        <f t="shared" si="68"/>
        <v>0</v>
      </c>
      <c r="AE61" s="123"/>
      <c r="AF61" s="77">
        <f t="shared" si="69"/>
        <v>0</v>
      </c>
      <c r="AH61" s="72" t="s">
        <v>238</v>
      </c>
      <c r="AI61" s="82" t="s">
        <v>239</v>
      </c>
      <c r="AJ61" s="83"/>
      <c r="AK61" s="83"/>
      <c r="AL61" s="123"/>
      <c r="AM61" s="77">
        <f t="shared" si="70"/>
        <v>0</v>
      </c>
      <c r="AN61" s="123"/>
      <c r="AO61" s="77">
        <f t="shared" si="71"/>
        <v>0</v>
      </c>
      <c r="AP61" s="123"/>
      <c r="AQ61" s="77">
        <f t="shared" si="72"/>
        <v>0</v>
      </c>
    </row>
    <row r="62" spans="1:43">
      <c r="A62" s="59"/>
      <c r="B62" s="402" t="s">
        <v>256</v>
      </c>
      <c r="C62" s="403"/>
      <c r="D62" s="404"/>
      <c r="E62" s="91">
        <f>IF(AND(F$61&lt;&gt;0,F$10&lt;&gt;""),IF(F$61/F$10-1&gt;0,F$61/F$10-1,0),0)</f>
        <v>0</v>
      </c>
      <c r="F62" s="77"/>
      <c r="G62" s="91">
        <f>IF(AND(H$61&lt;&gt;0,H$10&lt;&gt;""),IF(H$61/H$10-1&gt;0,H$61/H$10-1,0),0)</f>
        <v>0</v>
      </c>
      <c r="H62" s="77"/>
      <c r="I62" s="91">
        <f>IF(AND(J$61&lt;&gt;0,J$10&lt;&gt;""),IF(J$61/J$10-1&gt;0,J$61/J$10-1,0),0)</f>
        <v>0</v>
      </c>
      <c r="J62" s="77"/>
      <c r="L62" s="72" t="s">
        <v>240</v>
      </c>
      <c r="M62" s="82" t="s">
        <v>241</v>
      </c>
      <c r="N62" s="83"/>
      <c r="O62" s="83"/>
      <c r="P62" s="123"/>
      <c r="Q62" s="77">
        <f t="shared" si="64"/>
        <v>0</v>
      </c>
      <c r="R62" s="123"/>
      <c r="S62" s="77">
        <f t="shared" si="65"/>
        <v>0</v>
      </c>
      <c r="T62" s="123"/>
      <c r="U62" s="77">
        <f t="shared" si="66"/>
        <v>0</v>
      </c>
      <c r="W62" s="72" t="s">
        <v>240</v>
      </c>
      <c r="X62" s="82" t="s">
        <v>241</v>
      </c>
      <c r="Y62" s="83"/>
      <c r="Z62" s="83"/>
      <c r="AA62" s="123"/>
      <c r="AB62" s="77">
        <f t="shared" si="67"/>
        <v>0</v>
      </c>
      <c r="AC62" s="123"/>
      <c r="AD62" s="77">
        <f t="shared" si="68"/>
        <v>0</v>
      </c>
      <c r="AE62" s="123"/>
      <c r="AF62" s="77">
        <f t="shared" si="69"/>
        <v>0</v>
      </c>
      <c r="AH62" s="72" t="s">
        <v>240</v>
      </c>
      <c r="AI62" s="82" t="s">
        <v>241</v>
      </c>
      <c r="AJ62" s="83"/>
      <c r="AK62" s="83"/>
      <c r="AL62" s="123"/>
      <c r="AM62" s="77">
        <f t="shared" si="70"/>
        <v>0</v>
      </c>
      <c r="AN62" s="123"/>
      <c r="AO62" s="77">
        <f t="shared" si="71"/>
        <v>0</v>
      </c>
      <c r="AP62" s="123"/>
      <c r="AQ62" s="77">
        <f t="shared" si="72"/>
        <v>0</v>
      </c>
    </row>
    <row r="63" spans="1:43">
      <c r="A63" s="59"/>
      <c r="B63" s="402" t="s">
        <v>257</v>
      </c>
      <c r="C63" s="403"/>
      <c r="D63" s="403"/>
      <c r="E63" s="91">
        <f>IF(E62&lt;&gt;0,SUM(E10,E37,E39,E46,E47,E50)/(E62+1),0)</f>
        <v>0</v>
      </c>
      <c r="F63" s="70"/>
      <c r="G63" s="91">
        <f>IF(G62&lt;&gt;0,SUM(G10,G37,G39,G46,G47,G50)/(G62+1),0)</f>
        <v>0</v>
      </c>
      <c r="H63" s="70"/>
      <c r="I63" s="91">
        <f>IF(I62&lt;&gt;0,SUM(I10,I37,I39,I46,I47,I50)/(I62+1),0)</f>
        <v>0</v>
      </c>
      <c r="J63" s="70"/>
      <c r="L63" s="72" t="s">
        <v>242</v>
      </c>
      <c r="M63" s="82" t="s">
        <v>243</v>
      </c>
      <c r="N63" s="83"/>
      <c r="O63" s="83"/>
      <c r="P63" s="123"/>
      <c r="Q63" s="77">
        <f t="shared" si="64"/>
        <v>0</v>
      </c>
      <c r="R63" s="123"/>
      <c r="S63" s="77">
        <f t="shared" si="65"/>
        <v>0</v>
      </c>
      <c r="T63" s="123"/>
      <c r="U63" s="77">
        <f t="shared" si="66"/>
        <v>0</v>
      </c>
      <c r="W63" s="72" t="s">
        <v>242</v>
      </c>
      <c r="X63" s="82" t="s">
        <v>243</v>
      </c>
      <c r="Y63" s="83"/>
      <c r="Z63" s="83"/>
      <c r="AA63" s="123"/>
      <c r="AB63" s="77">
        <f t="shared" si="67"/>
        <v>0</v>
      </c>
      <c r="AC63" s="123"/>
      <c r="AD63" s="77">
        <f t="shared" si="68"/>
        <v>0</v>
      </c>
      <c r="AE63" s="123"/>
      <c r="AF63" s="77">
        <f t="shared" si="69"/>
        <v>0</v>
      </c>
      <c r="AH63" s="72" t="s">
        <v>242</v>
      </c>
      <c r="AI63" s="82" t="s">
        <v>243</v>
      </c>
      <c r="AJ63" s="83"/>
      <c r="AK63" s="83"/>
      <c r="AL63" s="123"/>
      <c r="AM63" s="77">
        <f t="shared" si="70"/>
        <v>0</v>
      </c>
      <c r="AN63" s="123"/>
      <c r="AO63" s="77">
        <f t="shared" si="71"/>
        <v>0</v>
      </c>
      <c r="AP63" s="123"/>
      <c r="AQ63" s="77">
        <f t="shared" si="72"/>
        <v>0</v>
      </c>
    </row>
    <row r="64" spans="1:43" ht="29.45" customHeight="1">
      <c r="A64" s="32" t="s">
        <v>258</v>
      </c>
      <c r="B64" s="402" t="s">
        <v>259</v>
      </c>
      <c r="C64" s="403"/>
      <c r="D64" s="404"/>
      <c r="E64" s="123"/>
      <c r="F64" s="70"/>
      <c r="G64" s="123"/>
      <c r="H64" s="70"/>
      <c r="I64" s="123"/>
      <c r="J64" s="70"/>
      <c r="L64" s="72" t="s">
        <v>244</v>
      </c>
      <c r="M64" s="82" t="s">
        <v>245</v>
      </c>
      <c r="N64" s="83"/>
      <c r="O64" s="83"/>
      <c r="P64" s="123"/>
      <c r="Q64" s="77">
        <f t="shared" si="64"/>
        <v>0</v>
      </c>
      <c r="R64" s="123"/>
      <c r="S64" s="77">
        <f t="shared" si="65"/>
        <v>0</v>
      </c>
      <c r="T64" s="123"/>
      <c r="U64" s="77">
        <f t="shared" si="66"/>
        <v>0</v>
      </c>
      <c r="W64" s="72" t="s">
        <v>244</v>
      </c>
      <c r="X64" s="82" t="s">
        <v>245</v>
      </c>
      <c r="Y64" s="83"/>
      <c r="Z64" s="83"/>
      <c r="AA64" s="123"/>
      <c r="AB64" s="77">
        <f t="shared" si="67"/>
        <v>0</v>
      </c>
      <c r="AC64" s="123"/>
      <c r="AD64" s="77">
        <f t="shared" si="68"/>
        <v>0</v>
      </c>
      <c r="AE64" s="123"/>
      <c r="AF64" s="77">
        <f t="shared" si="69"/>
        <v>0</v>
      </c>
      <c r="AH64" s="72" t="s">
        <v>244</v>
      </c>
      <c r="AI64" s="82" t="s">
        <v>245</v>
      </c>
      <c r="AJ64" s="83"/>
      <c r="AK64" s="83"/>
      <c r="AL64" s="123"/>
      <c r="AM64" s="77">
        <f t="shared" si="70"/>
        <v>0</v>
      </c>
      <c r="AN64" s="123"/>
      <c r="AO64" s="77">
        <f t="shared" si="71"/>
        <v>0</v>
      </c>
      <c r="AP64" s="123"/>
      <c r="AQ64" s="77">
        <f t="shared" si="72"/>
        <v>0</v>
      </c>
    </row>
    <row r="65" spans="1:43">
      <c r="A65" s="122" t="s">
        <v>260</v>
      </c>
      <c r="B65" s="405" t="s">
        <v>261</v>
      </c>
      <c r="C65" s="406"/>
      <c r="D65" s="407"/>
      <c r="E65" s="408">
        <f>IF(AND(E64+G64+I64=1,F61&lt;&gt;"",H61&lt;&gt;"",J61&lt;&gt;"",E64&gt;=0,G64&gt;=0,I64&gt;=0),F61*E64+H61*G64+J61*I64,0)</f>
        <v>0</v>
      </c>
      <c r="F65" s="409"/>
      <c r="G65" s="409"/>
      <c r="H65" s="409"/>
      <c r="I65" s="409"/>
      <c r="J65" s="410"/>
      <c r="L65" s="86" t="s">
        <v>246</v>
      </c>
      <c r="M65" s="88" t="s">
        <v>247</v>
      </c>
      <c r="N65" s="88"/>
      <c r="O65" s="88"/>
      <c r="P65" s="123"/>
      <c r="Q65" s="77">
        <f t="shared" si="64"/>
        <v>0</v>
      </c>
      <c r="R65" s="123"/>
      <c r="S65" s="77">
        <f t="shared" si="65"/>
        <v>0</v>
      </c>
      <c r="T65" s="123"/>
      <c r="U65" s="77">
        <f t="shared" si="66"/>
        <v>0</v>
      </c>
      <c r="W65" s="86" t="s">
        <v>246</v>
      </c>
      <c r="X65" s="88" t="s">
        <v>247</v>
      </c>
      <c r="Y65" s="88"/>
      <c r="Z65" s="88"/>
      <c r="AA65" s="123"/>
      <c r="AB65" s="77">
        <f t="shared" si="67"/>
        <v>0</v>
      </c>
      <c r="AC65" s="123"/>
      <c r="AD65" s="77">
        <f t="shared" si="68"/>
        <v>0</v>
      </c>
      <c r="AE65" s="123"/>
      <c r="AF65" s="77">
        <f t="shared" si="69"/>
        <v>0</v>
      </c>
      <c r="AH65" s="86" t="s">
        <v>246</v>
      </c>
      <c r="AI65" s="88" t="s">
        <v>247</v>
      </c>
      <c r="AJ65" s="88"/>
      <c r="AK65" s="88"/>
      <c r="AL65" s="123"/>
      <c r="AM65" s="77">
        <f t="shared" si="70"/>
        <v>0</v>
      </c>
      <c r="AN65" s="123"/>
      <c r="AO65" s="77">
        <f t="shared" si="71"/>
        <v>0</v>
      </c>
      <c r="AP65" s="123"/>
      <c r="AQ65" s="77">
        <f t="shared" si="72"/>
        <v>0</v>
      </c>
    </row>
    <row r="66" spans="1:43">
      <c r="L66" s="106"/>
      <c r="M66" s="115" t="s">
        <v>248</v>
      </c>
      <c r="N66" s="116"/>
      <c r="O66" s="116"/>
      <c r="P66" s="109">
        <f>SUM(P55:P65)</f>
        <v>0</v>
      </c>
      <c r="Q66" s="114">
        <f>SUM(Q55:Q65)</f>
        <v>0</v>
      </c>
      <c r="R66" s="109">
        <f t="shared" ref="R66:T66" si="73">SUM(R55:R65)</f>
        <v>0</v>
      </c>
      <c r="S66" s="114">
        <f>SUM(S55:S65)</f>
        <v>0</v>
      </c>
      <c r="T66" s="109">
        <f t="shared" si="73"/>
        <v>0</v>
      </c>
      <c r="U66" s="114">
        <f>SUM(U55:U65)</f>
        <v>0</v>
      </c>
      <c r="W66" s="106"/>
      <c r="X66" s="115" t="s">
        <v>248</v>
      </c>
      <c r="Y66" s="116"/>
      <c r="Z66" s="116"/>
      <c r="AA66" s="109">
        <f>SUM(AA55:AA65)</f>
        <v>0</v>
      </c>
      <c r="AB66" s="114">
        <f>SUM(AB55:AB65)</f>
        <v>0</v>
      </c>
      <c r="AC66" s="109">
        <f t="shared" ref="AC66:AE66" si="74">SUM(AC55:AC65)</f>
        <v>0</v>
      </c>
      <c r="AD66" s="114">
        <f>SUM(AD55:AD65)</f>
        <v>0</v>
      </c>
      <c r="AE66" s="109">
        <f t="shared" si="74"/>
        <v>0</v>
      </c>
      <c r="AF66" s="114">
        <f>SUM(AF55:AF65)</f>
        <v>0</v>
      </c>
      <c r="AH66" s="106"/>
      <c r="AI66" s="115" t="s">
        <v>248</v>
      </c>
      <c r="AJ66" s="116"/>
      <c r="AK66" s="116"/>
      <c r="AL66" s="109">
        <f>SUM(AL55:AL65)</f>
        <v>0</v>
      </c>
      <c r="AM66" s="114">
        <f>SUM(AM55:AM65)</f>
        <v>0</v>
      </c>
      <c r="AN66" s="109">
        <f t="shared" ref="AN66:AP66" si="75">SUM(AN55:AN65)</f>
        <v>0</v>
      </c>
      <c r="AO66" s="114">
        <f>SUM(AO55:AO65)</f>
        <v>0</v>
      </c>
      <c r="AP66" s="109">
        <f t="shared" si="75"/>
        <v>0</v>
      </c>
      <c r="AQ66" s="114">
        <f>SUM(AQ55:AQ65)</f>
        <v>0</v>
      </c>
    </row>
    <row r="67" spans="1:43">
      <c r="L67" s="117" t="s">
        <v>249</v>
      </c>
      <c r="M67" s="118" t="s">
        <v>250</v>
      </c>
      <c r="N67" s="118"/>
      <c r="O67" s="118"/>
      <c r="P67" s="109">
        <f>SUM(P10,P11,P46,P52,P66)</f>
        <v>1</v>
      </c>
      <c r="Q67" s="114">
        <f>ROUND(SUM(Q10,Q11,Q46,Q52,Q66),2)</f>
        <v>0</v>
      </c>
      <c r="R67" s="109">
        <f>SUM(R10,R11,R46,R52,R66)</f>
        <v>1</v>
      </c>
      <c r="S67" s="114">
        <f>ROUND(SUM(S10,S11,S46,S52,S66),2)</f>
        <v>0</v>
      </c>
      <c r="T67" s="109">
        <f>SUM(T10,T11,T46,T52,T66)</f>
        <v>1</v>
      </c>
      <c r="U67" s="114">
        <f>ROUND(SUM(U10,U11,U46,U52,U66),2)</f>
        <v>0</v>
      </c>
      <c r="W67" s="117" t="s">
        <v>249</v>
      </c>
      <c r="X67" s="118" t="s">
        <v>250</v>
      </c>
      <c r="Y67" s="118"/>
      <c r="Z67" s="118"/>
      <c r="AA67" s="109">
        <f>SUM(AA10,AA11,AA46,AA52,AA66)</f>
        <v>1</v>
      </c>
      <c r="AB67" s="114">
        <f>ROUND(SUM(AB10,AB11,AB46,AB52,AB66),2)</f>
        <v>0</v>
      </c>
      <c r="AC67" s="109">
        <f>SUM(AC10,AC11,AC46,AC52,AC66)</f>
        <v>1</v>
      </c>
      <c r="AD67" s="114">
        <f>ROUND(SUM(AD10,AD11,AD46,AD52,AD66),2)</f>
        <v>0</v>
      </c>
      <c r="AE67" s="109">
        <f>SUM(AE10,AE11,AE46,AE52,AE66)</f>
        <v>1</v>
      </c>
      <c r="AF67" s="114">
        <f>ROUND(SUM(AF10,AF11,AF46,AF52,AF66),2)</f>
        <v>0</v>
      </c>
      <c r="AH67" s="117" t="s">
        <v>249</v>
      </c>
      <c r="AI67" s="118" t="s">
        <v>250</v>
      </c>
      <c r="AJ67" s="118"/>
      <c r="AK67" s="118"/>
      <c r="AL67" s="109">
        <f>SUM(AL10,AL11,AL46,AL52,AL66)</f>
        <v>1</v>
      </c>
      <c r="AM67" s="114">
        <f>ROUND(SUM(AM10,AM11,AM46,AM52,AM66),2)</f>
        <v>0</v>
      </c>
      <c r="AN67" s="109">
        <f>SUM(AN10,AN11,AN46,AN52,AN66)</f>
        <v>1</v>
      </c>
      <c r="AO67" s="114">
        <f>ROUND(SUM(AO10,AO11,AO46,AO52,AO66),2)</f>
        <v>0</v>
      </c>
      <c r="AP67" s="109">
        <f>SUM(AP10,AP11,AP46,AP52,AP66)</f>
        <v>1</v>
      </c>
      <c r="AQ67" s="114">
        <f>ROUND(SUM(AQ10,AQ11,AQ46,AQ52,AQ66),2)</f>
        <v>0</v>
      </c>
    </row>
    <row r="68" spans="1:43">
      <c r="L68" s="32" t="s">
        <v>251</v>
      </c>
      <c r="M68" s="90" t="s">
        <v>252</v>
      </c>
      <c r="N68" s="90"/>
      <c r="O68" s="90"/>
      <c r="P68" s="123"/>
      <c r="Q68" s="77">
        <f>P68*Q$67</f>
        <v>0</v>
      </c>
      <c r="R68" s="123"/>
      <c r="S68" s="77">
        <f>R68*S$67</f>
        <v>0</v>
      </c>
      <c r="T68" s="123"/>
      <c r="U68" s="77">
        <f>T68*U$67</f>
        <v>0</v>
      </c>
      <c r="W68" s="32" t="s">
        <v>251</v>
      </c>
      <c r="X68" s="90" t="s">
        <v>252</v>
      </c>
      <c r="Y68" s="90"/>
      <c r="Z68" s="90"/>
      <c r="AA68" s="123"/>
      <c r="AB68" s="77">
        <f>AA68*AB$67</f>
        <v>0</v>
      </c>
      <c r="AC68" s="123"/>
      <c r="AD68" s="77">
        <f>AC68*AD$67</f>
        <v>0</v>
      </c>
      <c r="AE68" s="123"/>
      <c r="AF68" s="77">
        <f>AE68*AF$67</f>
        <v>0</v>
      </c>
      <c r="AH68" s="32" t="s">
        <v>251</v>
      </c>
      <c r="AI68" s="90" t="s">
        <v>252</v>
      </c>
      <c r="AJ68" s="90"/>
      <c r="AK68" s="90"/>
      <c r="AL68" s="123"/>
      <c r="AM68" s="77">
        <f>AL68*AM$67</f>
        <v>0</v>
      </c>
      <c r="AN68" s="123"/>
      <c r="AO68" s="77">
        <f>AN68*AO$67</f>
        <v>0</v>
      </c>
      <c r="AP68" s="123"/>
      <c r="AQ68" s="77">
        <f>AP68*AQ$67</f>
        <v>0</v>
      </c>
    </row>
    <row r="69" spans="1:43">
      <c r="L69" s="32" t="s">
        <v>253</v>
      </c>
      <c r="M69" s="90" t="s">
        <v>254</v>
      </c>
      <c r="N69" s="90"/>
      <c r="O69" s="90"/>
      <c r="P69" s="123"/>
      <c r="Q69" s="77">
        <f>P69*Q$67</f>
        <v>0</v>
      </c>
      <c r="R69" s="123"/>
      <c r="S69" s="77">
        <f>R69*S$67</f>
        <v>0</v>
      </c>
      <c r="T69" s="123"/>
      <c r="U69" s="77">
        <f>T69*U$67</f>
        <v>0</v>
      </c>
      <c r="W69" s="32" t="s">
        <v>253</v>
      </c>
      <c r="X69" s="90" t="s">
        <v>254</v>
      </c>
      <c r="Y69" s="90"/>
      <c r="Z69" s="90"/>
      <c r="AA69" s="123"/>
      <c r="AB69" s="77">
        <f>AA69*AB$67</f>
        <v>0</v>
      </c>
      <c r="AC69" s="123"/>
      <c r="AD69" s="77">
        <f>AC69*AD$67</f>
        <v>0</v>
      </c>
      <c r="AE69" s="123"/>
      <c r="AF69" s="77">
        <f>AE69*AF$67</f>
        <v>0</v>
      </c>
      <c r="AH69" s="32" t="s">
        <v>253</v>
      </c>
      <c r="AI69" s="90" t="s">
        <v>254</v>
      </c>
      <c r="AJ69" s="90"/>
      <c r="AK69" s="90"/>
      <c r="AL69" s="123"/>
      <c r="AM69" s="77">
        <f>AL69*AM$67</f>
        <v>0</v>
      </c>
      <c r="AN69" s="123"/>
      <c r="AO69" s="77">
        <f>AN69*AO$67</f>
        <v>0</v>
      </c>
      <c r="AP69" s="123"/>
      <c r="AQ69" s="77">
        <f>AP69*AQ$67</f>
        <v>0</v>
      </c>
    </row>
    <row r="70" spans="1:43" ht="15" customHeight="1">
      <c r="L70" s="119"/>
      <c r="M70" s="405" t="s">
        <v>255</v>
      </c>
      <c r="N70" s="406"/>
      <c r="O70" s="407"/>
      <c r="P70" s="120"/>
      <c r="Q70" s="121">
        <f>SUM(Q$67:Q$69)</f>
        <v>0</v>
      </c>
      <c r="R70" s="120"/>
      <c r="S70" s="121">
        <f>SUM(S$67:S$69)</f>
        <v>0</v>
      </c>
      <c r="T70" s="120"/>
      <c r="U70" s="121">
        <f>SUM(U$67:U$69)</f>
        <v>0</v>
      </c>
      <c r="W70" s="119"/>
      <c r="X70" s="405" t="s">
        <v>255</v>
      </c>
      <c r="Y70" s="406"/>
      <c r="Z70" s="407"/>
      <c r="AA70" s="120"/>
      <c r="AB70" s="121">
        <f>SUM(AB$67:AB$69)</f>
        <v>0</v>
      </c>
      <c r="AC70" s="120"/>
      <c r="AD70" s="121">
        <f>SUM(AD$67:AD$69)</f>
        <v>0</v>
      </c>
      <c r="AE70" s="120"/>
      <c r="AF70" s="121">
        <f>SUM(AF$67:AF$69)</f>
        <v>0</v>
      </c>
      <c r="AH70" s="119"/>
      <c r="AI70" s="405" t="s">
        <v>255</v>
      </c>
      <c r="AJ70" s="406"/>
      <c r="AK70" s="407"/>
      <c r="AL70" s="120"/>
      <c r="AM70" s="121">
        <f>SUM(AM$67:AM$69)</f>
        <v>0</v>
      </c>
      <c r="AN70" s="120"/>
      <c r="AO70" s="121">
        <f>SUM(AO$67:AO$69)</f>
        <v>0</v>
      </c>
      <c r="AP70" s="120"/>
      <c r="AQ70" s="121">
        <f>SUM(AQ$67:AQ$69)</f>
        <v>0</v>
      </c>
    </row>
    <row r="71" spans="1:43" ht="15" customHeight="1">
      <c r="L71" s="59"/>
      <c r="M71" s="402" t="s">
        <v>274</v>
      </c>
      <c r="N71" s="403"/>
      <c r="O71" s="404"/>
      <c r="P71" s="91">
        <f>IF(AND(Q$70&lt;&gt;0,Q$10&lt;&gt;""),IF(Q$70/Q$10-1&gt;0,Q$70/Q$10-1,0),0)</f>
        <v>0</v>
      </c>
      <c r="Q71" s="77">
        <f>Q70-Q10</f>
        <v>0</v>
      </c>
      <c r="R71" s="91">
        <f>IF(AND(S$70&lt;&gt;0,S$10&lt;&gt;""),IF(S$70/S$10-1&gt;0,S$70/S$10-1,0),0)</f>
        <v>0</v>
      </c>
      <c r="S71" s="77">
        <f>S70-S10</f>
        <v>0</v>
      </c>
      <c r="T71" s="91">
        <f>IF(AND(U$70&lt;&gt;0,U$10&lt;&gt;""),IF(U$70/U$10-1&gt;0,U$70/U$10-1,0),0)</f>
        <v>0</v>
      </c>
      <c r="U71" s="77">
        <f>U70-U10</f>
        <v>0</v>
      </c>
      <c r="W71" s="59"/>
      <c r="X71" s="402" t="s">
        <v>274</v>
      </c>
      <c r="Y71" s="403"/>
      <c r="Z71" s="404"/>
      <c r="AA71" s="91">
        <f>IF(AND(AB$70&lt;&gt;0,AB$10&lt;&gt;""),IF(AB$70/AB$10-1&gt;0,AB$70/AB$10-1,0),0)</f>
        <v>0</v>
      </c>
      <c r="AB71" s="77">
        <f>AB70-AB10</f>
        <v>0</v>
      </c>
      <c r="AC71" s="91">
        <f>IF(AND(AD$70&lt;&gt;0,AD$10&lt;&gt;""),IF(AD$70/AD$10-1&gt;0,AD$70/AD$10-1,0),0)</f>
        <v>0</v>
      </c>
      <c r="AD71" s="77">
        <f>AD70-AD10</f>
        <v>0</v>
      </c>
      <c r="AE71" s="91">
        <f>IF(AND(AF$70&lt;&gt;0,AF$10&lt;&gt;""),IF(AF$70/AF$10-1&gt;0,AF$70/AF$10-1,0),0)</f>
        <v>0</v>
      </c>
      <c r="AF71" s="77">
        <f>AF70-AF10</f>
        <v>0</v>
      </c>
      <c r="AH71" s="59"/>
      <c r="AI71" s="402" t="s">
        <v>274</v>
      </c>
      <c r="AJ71" s="403"/>
      <c r="AK71" s="404"/>
      <c r="AL71" s="91">
        <f>IF(AND(AM$70&lt;&gt;0,AM$10&lt;&gt;""),IF(AM$70/AM$10-1&gt;0,AM$70/AM$10-1,0),0)</f>
        <v>0</v>
      </c>
      <c r="AM71" s="77">
        <f>AM70-AM10</f>
        <v>0</v>
      </c>
      <c r="AN71" s="91">
        <f>IF(AND(AO$70&lt;&gt;0,AO$10&lt;&gt;""),IF(AO$70/AO$10-1&gt;0,AO$70/AO$10-1,0),0)</f>
        <v>0</v>
      </c>
      <c r="AO71" s="77">
        <f>AO70-AO10</f>
        <v>0</v>
      </c>
      <c r="AP71" s="91">
        <f>IF(AND(AQ$70&lt;&gt;0,AQ$10&lt;&gt;""),IF(AQ$70/AQ$10-1&gt;0,AQ$70/AQ$10-1,0),0)</f>
        <v>0</v>
      </c>
      <c r="AQ71" s="77">
        <f>AQ70-AQ10</f>
        <v>0</v>
      </c>
    </row>
    <row r="72" spans="1:43" ht="36.75" customHeight="1">
      <c r="L72" s="59"/>
      <c r="M72" s="402" t="s">
        <v>257</v>
      </c>
      <c r="N72" s="403"/>
      <c r="O72" s="403"/>
      <c r="P72" s="91">
        <f>IF(Q70&lt;&gt;0,Q72/Q70,0)</f>
        <v>0</v>
      </c>
      <c r="Q72" s="134">
        <f>SUM(Q10,Q11,Q46,Q48,Q55,Q56,Q59)</f>
        <v>0</v>
      </c>
      <c r="R72" s="91">
        <f>IF(S70&lt;&gt;0,S72/S70,0)</f>
        <v>0</v>
      </c>
      <c r="S72" s="134">
        <f>SUM(S10,S11,S46,S48,S55,S56,S59)</f>
        <v>0</v>
      </c>
      <c r="T72" s="91">
        <f>IF(U70&lt;&gt;0,U72/U70,0)</f>
        <v>0</v>
      </c>
      <c r="U72" s="134">
        <f>SUM(U10,U11,U46,U48,U55,U56,U59)</f>
        <v>0</v>
      </c>
      <c r="W72" s="59"/>
      <c r="X72" s="402" t="s">
        <v>257</v>
      </c>
      <c r="Y72" s="403"/>
      <c r="Z72" s="403"/>
      <c r="AA72" s="91">
        <f>IF(AB70&lt;&gt;0,AB72/AB70,0)</f>
        <v>0</v>
      </c>
      <c r="AB72" s="134">
        <f>SUM(AB10,AB11,AB46,AB48,AB55,AB56,AB59)</f>
        <v>0</v>
      </c>
      <c r="AC72" s="91">
        <f>IF(AD70&lt;&gt;0,AD72/AD70,0)</f>
        <v>0</v>
      </c>
      <c r="AD72" s="134">
        <f>SUM(AD10,AD11,AD46,AD48,AD55,AD56,AD59)</f>
        <v>0</v>
      </c>
      <c r="AE72" s="91">
        <f>IF(AF70&lt;&gt;0,AF72/AF70,0)</f>
        <v>0</v>
      </c>
      <c r="AF72" s="134">
        <f>SUM(AF10,AF11,AF46,AF48,AF55,AF56,AF59)</f>
        <v>0</v>
      </c>
      <c r="AH72" s="59"/>
      <c r="AI72" s="402" t="s">
        <v>257</v>
      </c>
      <c r="AJ72" s="403"/>
      <c r="AK72" s="403"/>
      <c r="AL72" s="91">
        <f>IF(AM70&lt;&gt;0,AM72/AM70,0)</f>
        <v>0</v>
      </c>
      <c r="AM72" s="134">
        <f>SUM(AM10,AM11,AM46,AM48,AM55,AM56,AM59)</f>
        <v>0</v>
      </c>
      <c r="AN72" s="91">
        <f>IF(AO70&lt;&gt;0,AO72/AO70,0)</f>
        <v>0</v>
      </c>
      <c r="AO72" s="134">
        <f>SUM(AO10,AO11,AO46,AO48,AO55,AO56,AO59)</f>
        <v>0</v>
      </c>
      <c r="AP72" s="91">
        <f>IF(AQ70&lt;&gt;0,AQ72/AQ70,0)</f>
        <v>0</v>
      </c>
      <c r="AQ72" s="134">
        <f>SUM(AQ10,AQ11,AQ46,AQ48,AQ55,AQ56,AQ59)</f>
        <v>0</v>
      </c>
    </row>
    <row r="73" spans="1:43" ht="31.9" customHeight="1">
      <c r="L73" s="58" t="s">
        <v>258</v>
      </c>
      <c r="M73" s="402" t="s">
        <v>259</v>
      </c>
      <c r="N73" s="403"/>
      <c r="O73" s="404"/>
      <c r="P73" s="123"/>
      <c r="Q73" s="70"/>
      <c r="R73" s="123"/>
      <c r="S73" s="70"/>
      <c r="T73" s="123"/>
      <c r="U73" s="70"/>
      <c r="W73" s="58" t="s">
        <v>258</v>
      </c>
      <c r="X73" s="402" t="s">
        <v>259</v>
      </c>
      <c r="Y73" s="403"/>
      <c r="Z73" s="404"/>
      <c r="AA73" s="123"/>
      <c r="AB73" s="70"/>
      <c r="AC73" s="123"/>
      <c r="AD73" s="70"/>
      <c r="AE73" s="123"/>
      <c r="AF73" s="70"/>
      <c r="AH73" s="58" t="s">
        <v>258</v>
      </c>
      <c r="AI73" s="402" t="s">
        <v>259</v>
      </c>
      <c r="AJ73" s="403"/>
      <c r="AK73" s="404"/>
      <c r="AL73" s="123"/>
      <c r="AM73" s="70"/>
      <c r="AN73" s="123"/>
      <c r="AO73" s="70"/>
      <c r="AP73" s="123"/>
      <c r="AQ73" s="70"/>
    </row>
    <row r="74" spans="1:43" ht="15" customHeight="1">
      <c r="L74" s="122" t="s">
        <v>260</v>
      </c>
      <c r="M74" s="405" t="s">
        <v>261</v>
      </c>
      <c r="N74" s="406"/>
      <c r="O74" s="407"/>
      <c r="P74" s="408">
        <f>IF(AND(P73+R73+T73=1,Q70&lt;&gt;"",S70&lt;&gt;"",U70&lt;&gt;"",P73&gt;=0,R73&gt;=0,T73&gt;=0),Q70*P73+S70*R73+U70*T73,0)</f>
        <v>0</v>
      </c>
      <c r="Q74" s="409"/>
      <c r="R74" s="409"/>
      <c r="S74" s="409"/>
      <c r="T74" s="409"/>
      <c r="U74" s="410"/>
      <c r="W74" s="122" t="s">
        <v>260</v>
      </c>
      <c r="X74" s="405" t="s">
        <v>261</v>
      </c>
      <c r="Y74" s="406"/>
      <c r="Z74" s="407"/>
      <c r="AA74" s="408">
        <f>IF(AND(AA73+AC73+AE73=1,AB70&lt;&gt;"",AD70&lt;&gt;"",AF70&lt;&gt;"",AA73&gt;=0,AC73&gt;=0,AE73&gt;=0),AB70*AA73+AD70*AC73+AF70*AE73,0)</f>
        <v>0</v>
      </c>
      <c r="AB74" s="409"/>
      <c r="AC74" s="409"/>
      <c r="AD74" s="409"/>
      <c r="AE74" s="409"/>
      <c r="AF74" s="410"/>
      <c r="AH74" s="122" t="s">
        <v>260</v>
      </c>
      <c r="AI74" s="405" t="s">
        <v>261</v>
      </c>
      <c r="AJ74" s="406"/>
      <c r="AK74" s="407"/>
      <c r="AL74" s="408">
        <f>IF(AND(AL73+AN73+AP73=1,AM70&lt;&gt;"",AO70&lt;&gt;"",AQ70&lt;&gt;"",AL73&gt;=0,AN73&gt;=0,AP73&gt;=0),AM70*AL73+AO70*AN73+AQ70*AP73,0)</f>
        <v>0</v>
      </c>
      <c r="AM74" s="409"/>
      <c r="AN74" s="409"/>
      <c r="AO74" s="409"/>
      <c r="AP74" s="409"/>
      <c r="AQ74" s="410"/>
    </row>
  </sheetData>
  <sheetProtection algorithmName="SHA-512" hashValue="4vFf5YtX+ptBz8hM9pv01bM0/w3VWWq9LaaM1svwsINA+Jq0dVCakC6w3kf6ATfKieGPFUv32IVKGYTIa0IrOg==" saltValue="4SO5pSzFgWKCEC1IEZ3VPg==" spinCount="100000" sheet="1" objects="1" scenarios="1"/>
  <mergeCells count="53">
    <mergeCell ref="AI74:AK74"/>
    <mergeCell ref="AL74:AQ74"/>
    <mergeCell ref="AH5:AI5"/>
    <mergeCell ref="AJ5:AM5"/>
    <mergeCell ref="AN5:AQ7"/>
    <mergeCell ref="AL8:AM8"/>
    <mergeCell ref="AN8:AO8"/>
    <mergeCell ref="AP8:AQ8"/>
    <mergeCell ref="AI48:AK48"/>
    <mergeCell ref="AI70:AK70"/>
    <mergeCell ref="X71:Z71"/>
    <mergeCell ref="X72:Z72"/>
    <mergeCell ref="X73:Z73"/>
    <mergeCell ref="AI71:AK71"/>
    <mergeCell ref="AI72:AK72"/>
    <mergeCell ref="AI73:AK73"/>
    <mergeCell ref="X74:Z74"/>
    <mergeCell ref="AA74:AF74"/>
    <mergeCell ref="C5:F5"/>
    <mergeCell ref="L5:M5"/>
    <mergeCell ref="N5:P5"/>
    <mergeCell ref="W5:X5"/>
    <mergeCell ref="Y5:AB5"/>
    <mergeCell ref="AC5:AF7"/>
    <mergeCell ref="AA8:AB8"/>
    <mergeCell ref="AC8:AD8"/>
    <mergeCell ref="AE8:AF8"/>
    <mergeCell ref="X48:Z48"/>
    <mergeCell ref="X70:Z70"/>
    <mergeCell ref="M70:O70"/>
    <mergeCell ref="M71:O71"/>
    <mergeCell ref="M72:O72"/>
    <mergeCell ref="M74:O74"/>
    <mergeCell ref="P74:U74"/>
    <mergeCell ref="B39:D39"/>
    <mergeCell ref="B64:D64"/>
    <mergeCell ref="B65:D65"/>
    <mergeCell ref="E65:J65"/>
    <mergeCell ref="M48:O48"/>
    <mergeCell ref="B61:D61"/>
    <mergeCell ref="B62:D62"/>
    <mergeCell ref="B63:D63"/>
    <mergeCell ref="R5:U7"/>
    <mergeCell ref="P8:Q8"/>
    <mergeCell ref="R8:S8"/>
    <mergeCell ref="T8:U8"/>
    <mergeCell ref="M73:O73"/>
    <mergeCell ref="A1:F1"/>
    <mergeCell ref="G5:J7"/>
    <mergeCell ref="E8:F8"/>
    <mergeCell ref="G8:H8"/>
    <mergeCell ref="I8:J8"/>
    <mergeCell ref="A5:B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1408-B6AB-40BD-9EB1-D5591D355F25}">
  <sheetPr>
    <tabColor theme="9" tint="0.79998168889431442"/>
  </sheetPr>
  <dimension ref="A1:U74"/>
  <sheetViews>
    <sheetView zoomScale="85" zoomScaleNormal="85" workbookViewId="0">
      <selection activeCell="F10" sqref="F10"/>
    </sheetView>
  </sheetViews>
  <sheetFormatPr baseColWidth="10" defaultRowHeight="15"/>
  <cols>
    <col min="4" max="4" width="43.28515625" customWidth="1"/>
    <col min="15" max="15" width="42.7109375" customWidth="1"/>
  </cols>
  <sheetData>
    <row r="1" spans="1:21" ht="18.75">
      <c r="A1" s="332" t="s">
        <v>430</v>
      </c>
      <c r="B1" s="332"/>
      <c r="C1" s="332"/>
      <c r="D1" s="332"/>
      <c r="E1" s="332"/>
      <c r="F1" s="332"/>
    </row>
    <row r="5" spans="1:21" ht="15" customHeight="1">
      <c r="A5" s="391" t="s">
        <v>155</v>
      </c>
      <c r="B5" s="392"/>
      <c r="C5" s="414" t="s">
        <v>276</v>
      </c>
      <c r="D5" s="414"/>
      <c r="E5" s="414"/>
      <c r="F5" s="415"/>
      <c r="G5" s="378" t="s">
        <v>280</v>
      </c>
      <c r="H5" s="379"/>
      <c r="I5" s="379"/>
      <c r="J5" s="380"/>
      <c r="L5" s="416" t="s">
        <v>155</v>
      </c>
      <c r="M5" s="417"/>
      <c r="N5" s="414" t="s">
        <v>276</v>
      </c>
      <c r="O5" s="414"/>
      <c r="P5" s="414"/>
      <c r="Q5" s="415"/>
      <c r="R5" s="393" t="s">
        <v>278</v>
      </c>
      <c r="S5" s="394"/>
      <c r="T5" s="394"/>
      <c r="U5" s="395"/>
    </row>
    <row r="6" spans="1:21">
      <c r="A6" s="65" t="s">
        <v>156</v>
      </c>
      <c r="B6" s="63"/>
      <c r="C6" s="66"/>
      <c r="D6" s="63"/>
      <c r="E6" s="63"/>
      <c r="F6" s="63"/>
      <c r="G6" s="381"/>
      <c r="H6" s="382"/>
      <c r="I6" s="382"/>
      <c r="J6" s="383"/>
      <c r="L6" s="65" t="s">
        <v>262</v>
      </c>
      <c r="M6" s="66"/>
      <c r="N6" s="66"/>
      <c r="O6" s="63"/>
      <c r="P6" s="63"/>
      <c r="Q6" s="63"/>
      <c r="R6" s="396"/>
      <c r="S6" s="397"/>
      <c r="T6" s="397"/>
      <c r="U6" s="398"/>
    </row>
    <row r="7" spans="1:21">
      <c r="A7" s="65" t="s">
        <v>157</v>
      </c>
      <c r="B7" s="63"/>
      <c r="C7" s="66"/>
      <c r="D7" s="63"/>
      <c r="E7" s="63"/>
      <c r="F7" s="63"/>
      <c r="G7" s="384"/>
      <c r="H7" s="385"/>
      <c r="I7" s="385"/>
      <c r="J7" s="386"/>
      <c r="L7" s="125" t="s">
        <v>263</v>
      </c>
      <c r="M7" s="126"/>
      <c r="N7" s="126"/>
      <c r="O7" s="76"/>
      <c r="P7" s="76"/>
      <c r="Q7" s="76"/>
      <c r="R7" s="399"/>
      <c r="S7" s="400"/>
      <c r="T7" s="400"/>
      <c r="U7" s="401"/>
    </row>
    <row r="8" spans="1:21" ht="24" customHeight="1">
      <c r="A8" s="58" t="s">
        <v>158</v>
      </c>
      <c r="B8" s="67" t="s">
        <v>124</v>
      </c>
      <c r="C8" s="68"/>
      <c r="D8" s="68"/>
      <c r="E8" s="387" t="s">
        <v>159</v>
      </c>
      <c r="F8" s="388"/>
      <c r="G8" s="389" t="s">
        <v>160</v>
      </c>
      <c r="H8" s="390"/>
      <c r="I8" s="389" t="s">
        <v>161</v>
      </c>
      <c r="J8" s="390"/>
      <c r="L8" s="58" t="s">
        <v>158</v>
      </c>
      <c r="M8" s="67" t="s">
        <v>124</v>
      </c>
      <c r="N8" s="68"/>
      <c r="O8" s="68"/>
      <c r="P8" s="387" t="s">
        <v>159</v>
      </c>
      <c r="Q8" s="388"/>
      <c r="R8" s="389" t="s">
        <v>160</v>
      </c>
      <c r="S8" s="390"/>
      <c r="T8" s="389" t="s">
        <v>161</v>
      </c>
      <c r="U8" s="390"/>
    </row>
    <row r="9" spans="1:21">
      <c r="A9" s="55"/>
      <c r="B9" s="69"/>
      <c r="C9" s="69"/>
      <c r="D9" s="69"/>
      <c r="E9" s="92" t="s">
        <v>162</v>
      </c>
      <c r="F9" s="37" t="s">
        <v>163</v>
      </c>
      <c r="G9" s="92" t="s">
        <v>162</v>
      </c>
      <c r="H9" s="37" t="s">
        <v>163</v>
      </c>
      <c r="I9" s="92" t="s">
        <v>162</v>
      </c>
      <c r="J9" s="37" t="s">
        <v>163</v>
      </c>
      <c r="L9" s="55"/>
      <c r="M9" s="69"/>
      <c r="N9" s="69"/>
      <c r="O9" s="69"/>
      <c r="P9" s="92" t="s">
        <v>162</v>
      </c>
      <c r="Q9" s="37" t="s">
        <v>163</v>
      </c>
      <c r="R9" s="92" t="s">
        <v>162</v>
      </c>
      <c r="S9" s="37" t="s">
        <v>163</v>
      </c>
      <c r="T9" s="92" t="s">
        <v>162</v>
      </c>
      <c r="U9" s="37" t="s">
        <v>163</v>
      </c>
    </row>
    <row r="10" spans="1:21">
      <c r="A10" s="58" t="s">
        <v>164</v>
      </c>
      <c r="B10" s="67" t="s">
        <v>165</v>
      </c>
      <c r="C10" s="68"/>
      <c r="D10" s="68"/>
      <c r="E10" s="70">
        <v>1</v>
      </c>
      <c r="F10" s="100"/>
      <c r="G10" s="70">
        <v>1</v>
      </c>
      <c r="H10" s="100"/>
      <c r="I10" s="70">
        <v>1</v>
      </c>
      <c r="J10" s="100"/>
      <c r="L10" s="58" t="s">
        <v>164</v>
      </c>
      <c r="M10" s="67" t="s">
        <v>165</v>
      </c>
      <c r="N10" s="68"/>
      <c r="O10" s="68"/>
      <c r="P10" s="70">
        <v>1</v>
      </c>
      <c r="Q10" s="100"/>
      <c r="R10" s="70">
        <v>1</v>
      </c>
      <c r="S10" s="100"/>
      <c r="T10" s="70">
        <v>1</v>
      </c>
      <c r="U10" s="100"/>
    </row>
    <row r="11" spans="1:21">
      <c r="A11" s="71" t="s">
        <v>166</v>
      </c>
      <c r="B11" s="67" t="s">
        <v>167</v>
      </c>
      <c r="C11" s="68"/>
      <c r="D11" s="68"/>
      <c r="E11" s="93"/>
      <c r="F11" s="94"/>
      <c r="G11" s="93"/>
      <c r="H11" s="94"/>
      <c r="I11" s="93"/>
      <c r="J11" s="95"/>
      <c r="L11" s="58" t="s">
        <v>264</v>
      </c>
      <c r="M11" s="67" t="s">
        <v>277</v>
      </c>
      <c r="N11" s="68"/>
      <c r="O11" s="68"/>
      <c r="P11" s="136"/>
      <c r="Q11" s="77">
        <f>IF(P11&gt;0,ROUND(Q10*P11,2),0)</f>
        <v>0</v>
      </c>
      <c r="R11" s="136"/>
      <c r="S11" s="77">
        <f>IF(R11&gt;0,ROUND(S10*R11,2),0)</f>
        <v>0</v>
      </c>
      <c r="T11" s="136"/>
      <c r="U11" s="77">
        <f>IF(T11&gt;0,ROUND(U10*T11,2),0)</f>
        <v>0</v>
      </c>
    </row>
    <row r="12" spans="1:21">
      <c r="A12" s="78" t="s">
        <v>168</v>
      </c>
      <c r="B12" s="73" t="s">
        <v>169</v>
      </c>
      <c r="C12" s="74"/>
      <c r="D12" s="74"/>
      <c r="E12" s="93"/>
      <c r="F12" s="94"/>
      <c r="G12" s="93"/>
      <c r="H12" s="94"/>
      <c r="I12" s="93"/>
      <c r="J12" s="95"/>
      <c r="L12" s="71" t="s">
        <v>166</v>
      </c>
      <c r="M12" s="67" t="s">
        <v>167</v>
      </c>
      <c r="N12" s="68"/>
      <c r="O12" s="68"/>
      <c r="P12" s="93"/>
      <c r="Q12" s="94"/>
      <c r="R12" s="93"/>
      <c r="S12" s="94"/>
      <c r="T12" s="93"/>
      <c r="U12" s="95"/>
    </row>
    <row r="13" spans="1:21">
      <c r="A13" s="56" t="s">
        <v>170</v>
      </c>
      <c r="B13" s="75" t="s">
        <v>171</v>
      </c>
      <c r="C13" s="76"/>
      <c r="D13" s="76"/>
      <c r="E13" s="123"/>
      <c r="F13" s="77">
        <f>E13*F$10</f>
        <v>0</v>
      </c>
      <c r="G13" s="123"/>
      <c r="H13" s="77">
        <f>G13*H$10</f>
        <v>0</v>
      </c>
      <c r="I13" s="123"/>
      <c r="J13" s="77">
        <f>I13*J$10</f>
        <v>0</v>
      </c>
      <c r="L13" s="72" t="s">
        <v>168</v>
      </c>
      <c r="M13" s="73" t="s">
        <v>169</v>
      </c>
      <c r="N13" s="74"/>
      <c r="O13" s="74"/>
      <c r="P13" s="93"/>
      <c r="Q13" s="94"/>
      <c r="R13" s="93"/>
      <c r="S13" s="94"/>
      <c r="T13" s="93"/>
      <c r="U13" s="95"/>
    </row>
    <row r="14" spans="1:21">
      <c r="A14" s="78" t="s">
        <v>172</v>
      </c>
      <c r="B14" s="73" t="s">
        <v>173</v>
      </c>
      <c r="C14" s="74"/>
      <c r="D14" s="74"/>
      <c r="E14" s="123"/>
      <c r="F14" s="77">
        <f t="shared" ref="F14:F19" si="0">E14*F$10</f>
        <v>0</v>
      </c>
      <c r="G14" s="123"/>
      <c r="H14" s="77">
        <f t="shared" ref="H14:H19" si="1">G14*H$10</f>
        <v>0</v>
      </c>
      <c r="I14" s="123"/>
      <c r="J14" s="77">
        <f t="shared" ref="J14:J19" si="2">I14*J$10</f>
        <v>0</v>
      </c>
      <c r="L14" s="56" t="s">
        <v>170</v>
      </c>
      <c r="M14" s="75" t="s">
        <v>171</v>
      </c>
      <c r="N14" s="76"/>
      <c r="O14" s="76"/>
      <c r="P14" s="123"/>
      <c r="Q14" s="77">
        <f>P14*Q$10</f>
        <v>0</v>
      </c>
      <c r="R14" s="123"/>
      <c r="S14" s="77">
        <f>R14*S$10</f>
        <v>0</v>
      </c>
      <c r="T14" s="123"/>
      <c r="U14" s="77">
        <f>T14*U$10</f>
        <v>0</v>
      </c>
    </row>
    <row r="15" spans="1:21">
      <c r="A15" s="78" t="s">
        <v>174</v>
      </c>
      <c r="B15" s="73" t="s">
        <v>175</v>
      </c>
      <c r="C15" s="74"/>
      <c r="D15" s="74"/>
      <c r="E15" s="123"/>
      <c r="F15" s="77">
        <f t="shared" si="0"/>
        <v>0</v>
      </c>
      <c r="G15" s="123"/>
      <c r="H15" s="77">
        <f t="shared" si="1"/>
        <v>0</v>
      </c>
      <c r="I15" s="123"/>
      <c r="J15" s="77">
        <f t="shared" si="2"/>
        <v>0</v>
      </c>
      <c r="L15" s="56"/>
      <c r="M15" s="75" t="s">
        <v>266</v>
      </c>
      <c r="N15" s="76"/>
      <c r="O15" s="76"/>
      <c r="P15" s="123"/>
      <c r="Q15" s="77">
        <f>P15*Q$11</f>
        <v>0</v>
      </c>
      <c r="R15" s="123"/>
      <c r="S15" s="77">
        <f>R15*S$11</f>
        <v>0</v>
      </c>
      <c r="T15" s="123"/>
      <c r="U15" s="77">
        <f>T15*U$11</f>
        <v>0</v>
      </c>
    </row>
    <row r="16" spans="1:21">
      <c r="A16" s="78" t="s">
        <v>176</v>
      </c>
      <c r="B16" s="73" t="s">
        <v>177</v>
      </c>
      <c r="C16" s="74"/>
      <c r="D16" s="74"/>
      <c r="E16" s="123"/>
      <c r="F16" s="77">
        <f t="shared" si="0"/>
        <v>0</v>
      </c>
      <c r="G16" s="123"/>
      <c r="H16" s="77">
        <f t="shared" si="1"/>
        <v>0</v>
      </c>
      <c r="I16" s="123"/>
      <c r="J16" s="77">
        <f t="shared" si="2"/>
        <v>0</v>
      </c>
      <c r="L16" s="78" t="s">
        <v>172</v>
      </c>
      <c r="M16" s="73" t="s">
        <v>173</v>
      </c>
      <c r="N16" s="74"/>
      <c r="O16" s="74"/>
      <c r="P16" s="123"/>
      <c r="Q16" s="77">
        <f>P16*Q$10</f>
        <v>0</v>
      </c>
      <c r="R16" s="123"/>
      <c r="S16" s="77">
        <f>R16*S$10</f>
        <v>0</v>
      </c>
      <c r="T16" s="123"/>
      <c r="U16" s="77">
        <f>T16*U$10</f>
        <v>0</v>
      </c>
    </row>
    <row r="17" spans="1:21">
      <c r="A17" s="78" t="s">
        <v>178</v>
      </c>
      <c r="B17" s="73" t="s">
        <v>179</v>
      </c>
      <c r="C17" s="74"/>
      <c r="D17" s="74"/>
      <c r="E17" s="123"/>
      <c r="F17" s="77">
        <f t="shared" si="0"/>
        <v>0</v>
      </c>
      <c r="G17" s="123"/>
      <c r="H17" s="77">
        <f t="shared" si="1"/>
        <v>0</v>
      </c>
      <c r="I17" s="123"/>
      <c r="J17" s="77">
        <f t="shared" si="2"/>
        <v>0</v>
      </c>
      <c r="L17" s="78"/>
      <c r="M17" s="73" t="s">
        <v>267</v>
      </c>
      <c r="N17" s="74"/>
      <c r="O17" s="74"/>
      <c r="P17" s="123"/>
      <c r="Q17" s="77">
        <f>P17*Q$11</f>
        <v>0</v>
      </c>
      <c r="R17" s="123"/>
      <c r="S17" s="77">
        <f>R17*S$11</f>
        <v>0</v>
      </c>
      <c r="T17" s="123"/>
      <c r="U17" s="77">
        <f>T17*U$11</f>
        <v>0</v>
      </c>
    </row>
    <row r="18" spans="1:21">
      <c r="A18" s="78" t="s">
        <v>180</v>
      </c>
      <c r="B18" s="73" t="s">
        <v>181</v>
      </c>
      <c r="C18" s="74"/>
      <c r="D18" s="74"/>
      <c r="E18" s="123"/>
      <c r="F18" s="77">
        <f t="shared" si="0"/>
        <v>0</v>
      </c>
      <c r="G18" s="123"/>
      <c r="H18" s="77">
        <f t="shared" si="1"/>
        <v>0</v>
      </c>
      <c r="I18" s="123"/>
      <c r="J18" s="77">
        <f t="shared" si="2"/>
        <v>0</v>
      </c>
      <c r="L18" s="78" t="s">
        <v>174</v>
      </c>
      <c r="M18" s="73" t="s">
        <v>175</v>
      </c>
      <c r="N18" s="74"/>
      <c r="O18" s="74"/>
      <c r="P18" s="123"/>
      <c r="Q18" s="77">
        <f>P18*Q$10</f>
        <v>0</v>
      </c>
      <c r="R18" s="123"/>
      <c r="S18" s="77">
        <f>R18*S$10</f>
        <v>0</v>
      </c>
      <c r="T18" s="123"/>
      <c r="U18" s="77">
        <f>T18*U$10</f>
        <v>0</v>
      </c>
    </row>
    <row r="19" spans="1:21">
      <c r="A19" s="79" t="s">
        <v>182</v>
      </c>
      <c r="B19" s="80" t="s">
        <v>183</v>
      </c>
      <c r="C19" s="64"/>
      <c r="D19" s="64"/>
      <c r="E19" s="123"/>
      <c r="F19" s="77">
        <f t="shared" si="0"/>
        <v>0</v>
      </c>
      <c r="G19" s="123"/>
      <c r="H19" s="77">
        <f t="shared" si="1"/>
        <v>0</v>
      </c>
      <c r="I19" s="123"/>
      <c r="J19" s="77">
        <f t="shared" si="2"/>
        <v>0</v>
      </c>
      <c r="L19" s="78"/>
      <c r="M19" s="73" t="s">
        <v>268</v>
      </c>
      <c r="N19" s="74"/>
      <c r="O19" s="74"/>
      <c r="P19" s="123"/>
      <c r="Q19" s="77">
        <f>P19*Q$11</f>
        <v>0</v>
      </c>
      <c r="R19" s="123"/>
      <c r="S19" s="77">
        <f>R19*S$11</f>
        <v>0</v>
      </c>
      <c r="T19" s="123"/>
      <c r="U19" s="77">
        <f>T19*U$11</f>
        <v>0</v>
      </c>
    </row>
    <row r="20" spans="1:21">
      <c r="A20" s="101"/>
      <c r="B20" s="102" t="s">
        <v>184</v>
      </c>
      <c r="C20" s="103"/>
      <c r="D20" s="103"/>
      <c r="E20" s="104">
        <f t="shared" ref="E20:J20" si="3">SUM(E13:E19)</f>
        <v>0</v>
      </c>
      <c r="F20" s="105">
        <f t="shared" si="3"/>
        <v>0</v>
      </c>
      <c r="G20" s="104">
        <f t="shared" si="3"/>
        <v>0</v>
      </c>
      <c r="H20" s="105">
        <f t="shared" si="3"/>
        <v>0</v>
      </c>
      <c r="I20" s="104">
        <f t="shared" si="3"/>
        <v>0</v>
      </c>
      <c r="J20" s="105">
        <f t="shared" si="3"/>
        <v>0</v>
      </c>
      <c r="L20" s="78" t="s">
        <v>176</v>
      </c>
      <c r="M20" s="73" t="s">
        <v>177</v>
      </c>
      <c r="N20" s="74"/>
      <c r="O20" s="74"/>
      <c r="P20" s="123"/>
      <c r="Q20" s="77">
        <f>P20*Q$10</f>
        <v>0</v>
      </c>
      <c r="R20" s="123"/>
      <c r="S20" s="77">
        <f>R20*S$10</f>
        <v>0</v>
      </c>
      <c r="T20" s="123"/>
      <c r="U20" s="77">
        <f>T20*U$10</f>
        <v>0</v>
      </c>
    </row>
    <row r="21" spans="1:21">
      <c r="A21" s="62" t="s">
        <v>185</v>
      </c>
      <c r="B21" s="76" t="s">
        <v>186</v>
      </c>
      <c r="C21" s="63"/>
      <c r="D21" s="63"/>
      <c r="E21" s="93"/>
      <c r="F21" s="94"/>
      <c r="G21" s="93"/>
      <c r="H21" s="94"/>
      <c r="I21" s="93"/>
      <c r="J21" s="95"/>
      <c r="L21" s="78"/>
      <c r="M21" s="73" t="s">
        <v>269</v>
      </c>
      <c r="N21" s="74"/>
      <c r="O21" s="74"/>
      <c r="P21" s="123"/>
      <c r="Q21" s="77">
        <f>P21*Q$11</f>
        <v>0</v>
      </c>
      <c r="R21" s="123"/>
      <c r="S21" s="77">
        <f>R21*S$11</f>
        <v>0</v>
      </c>
      <c r="T21" s="123"/>
      <c r="U21" s="77">
        <f>T21*U$11</f>
        <v>0</v>
      </c>
    </row>
    <row r="22" spans="1:21">
      <c r="A22" s="79" t="s">
        <v>187</v>
      </c>
      <c r="B22" s="64" t="s">
        <v>188</v>
      </c>
      <c r="C22" s="64"/>
      <c r="D22" s="64"/>
      <c r="E22" s="123"/>
      <c r="F22" s="77">
        <f t="shared" ref="F22:F31" si="4">E22*F$10</f>
        <v>0</v>
      </c>
      <c r="G22" s="123"/>
      <c r="H22" s="77">
        <f t="shared" ref="H22:H31" si="5">G22*H$10</f>
        <v>0</v>
      </c>
      <c r="I22" s="123"/>
      <c r="J22" s="77">
        <f t="shared" ref="J22:J31" si="6">I22*J$10</f>
        <v>0</v>
      </c>
      <c r="L22" s="78" t="s">
        <v>178</v>
      </c>
      <c r="M22" s="73" t="s">
        <v>179</v>
      </c>
      <c r="N22" s="74"/>
      <c r="O22" s="74"/>
      <c r="P22" s="123"/>
      <c r="Q22" s="77">
        <f>P22*Q$10</f>
        <v>0</v>
      </c>
      <c r="R22" s="123"/>
      <c r="S22" s="77">
        <f>R22*S$10</f>
        <v>0</v>
      </c>
      <c r="T22" s="123"/>
      <c r="U22" s="77">
        <f>T22*U$10</f>
        <v>0</v>
      </c>
    </row>
    <row r="23" spans="1:21">
      <c r="A23" s="56"/>
      <c r="B23" s="73" t="s">
        <v>189</v>
      </c>
      <c r="C23" s="74"/>
      <c r="D23" s="74"/>
      <c r="E23" s="123"/>
      <c r="F23" s="77">
        <f t="shared" si="4"/>
        <v>0</v>
      </c>
      <c r="G23" s="123"/>
      <c r="H23" s="77">
        <f t="shared" si="5"/>
        <v>0</v>
      </c>
      <c r="I23" s="123"/>
      <c r="J23" s="77">
        <f t="shared" si="6"/>
        <v>0</v>
      </c>
      <c r="L23" s="78"/>
      <c r="M23" s="73" t="s">
        <v>270</v>
      </c>
      <c r="N23" s="74"/>
      <c r="O23" s="74"/>
      <c r="P23" s="123"/>
      <c r="Q23" s="77">
        <f>P23*Q$11</f>
        <v>0</v>
      </c>
      <c r="R23" s="123"/>
      <c r="S23" s="77">
        <f>R23*S$11</f>
        <v>0</v>
      </c>
      <c r="T23" s="123"/>
      <c r="U23" s="77">
        <f>T23*U$11</f>
        <v>0</v>
      </c>
    </row>
    <row r="24" spans="1:21">
      <c r="A24" s="79" t="s">
        <v>190</v>
      </c>
      <c r="B24" s="73" t="s">
        <v>191</v>
      </c>
      <c r="C24" s="74"/>
      <c r="D24" s="74"/>
      <c r="E24" s="123"/>
      <c r="F24" s="77">
        <f t="shared" si="4"/>
        <v>0</v>
      </c>
      <c r="G24" s="123"/>
      <c r="H24" s="77">
        <f t="shared" si="5"/>
        <v>0</v>
      </c>
      <c r="I24" s="123"/>
      <c r="J24" s="77">
        <f t="shared" si="6"/>
        <v>0</v>
      </c>
      <c r="L24" s="78" t="s">
        <v>180</v>
      </c>
      <c r="M24" s="73" t="s">
        <v>181</v>
      </c>
      <c r="N24" s="74"/>
      <c r="O24" s="74"/>
      <c r="P24" s="123"/>
      <c r="Q24" s="77">
        <f>P24*Q$10</f>
        <v>0</v>
      </c>
      <c r="R24" s="123"/>
      <c r="S24" s="77">
        <f>R24*S$10</f>
        <v>0</v>
      </c>
      <c r="T24" s="123"/>
      <c r="U24" s="77">
        <f>T24*U$10</f>
        <v>0</v>
      </c>
    </row>
    <row r="25" spans="1:21">
      <c r="A25" s="56"/>
      <c r="B25" s="76" t="s">
        <v>192</v>
      </c>
      <c r="C25" s="76"/>
      <c r="D25" s="76"/>
      <c r="E25" s="123"/>
      <c r="F25" s="77">
        <f t="shared" si="4"/>
        <v>0</v>
      </c>
      <c r="G25" s="123"/>
      <c r="H25" s="77">
        <f>G25*H$10</f>
        <v>0</v>
      </c>
      <c r="I25" s="123"/>
      <c r="J25" s="77">
        <f t="shared" si="6"/>
        <v>0</v>
      </c>
      <c r="L25" s="79"/>
      <c r="M25" s="73" t="s">
        <v>271</v>
      </c>
      <c r="N25" s="64"/>
      <c r="O25" s="64"/>
      <c r="P25" s="123"/>
      <c r="Q25" s="77">
        <f>P25*Q$11</f>
        <v>0</v>
      </c>
      <c r="R25" s="123"/>
      <c r="S25" s="77">
        <f>R25*S$11</f>
        <v>0</v>
      </c>
      <c r="T25" s="123"/>
      <c r="U25" s="77">
        <f>T25*U$11</f>
        <v>0</v>
      </c>
    </row>
    <row r="26" spans="1:21">
      <c r="A26" s="79" t="s">
        <v>193</v>
      </c>
      <c r="B26" s="74" t="s">
        <v>194</v>
      </c>
      <c r="C26" s="74"/>
      <c r="D26" s="74"/>
      <c r="E26" s="123"/>
      <c r="F26" s="77">
        <f t="shared" si="4"/>
        <v>0</v>
      </c>
      <c r="G26" s="123"/>
      <c r="H26" s="77">
        <f t="shared" si="5"/>
        <v>0</v>
      </c>
      <c r="I26" s="123"/>
      <c r="J26" s="77">
        <f t="shared" si="6"/>
        <v>0</v>
      </c>
      <c r="L26" s="79" t="s">
        <v>182</v>
      </c>
      <c r="M26" s="80" t="s">
        <v>183</v>
      </c>
      <c r="N26" s="64"/>
      <c r="O26" s="64"/>
      <c r="P26" s="123"/>
      <c r="Q26" s="77">
        <f>P26*Q$10</f>
        <v>0</v>
      </c>
      <c r="R26" s="123"/>
      <c r="S26" s="77">
        <f>R26*S$10</f>
        <v>0</v>
      </c>
      <c r="T26" s="123"/>
      <c r="U26" s="77">
        <f>T26*U$10</f>
        <v>0</v>
      </c>
    </row>
    <row r="27" spans="1:21">
      <c r="A27" s="56" t="s">
        <v>195</v>
      </c>
      <c r="B27" s="74" t="s">
        <v>196</v>
      </c>
      <c r="C27" s="74"/>
      <c r="D27" s="74"/>
      <c r="E27" s="123"/>
      <c r="F27" s="77">
        <f t="shared" si="4"/>
        <v>0</v>
      </c>
      <c r="G27" s="123"/>
      <c r="H27" s="77">
        <f t="shared" si="5"/>
        <v>0</v>
      </c>
      <c r="I27" s="123"/>
      <c r="J27" s="77">
        <f t="shared" si="6"/>
        <v>0</v>
      </c>
      <c r="L27" s="79"/>
      <c r="M27" s="80" t="s">
        <v>272</v>
      </c>
      <c r="N27" s="64"/>
      <c r="O27" s="64"/>
      <c r="P27" s="123"/>
      <c r="Q27" s="77">
        <f>P27*Q$11</f>
        <v>0</v>
      </c>
      <c r="R27" s="123"/>
      <c r="S27" s="77">
        <f>R27*S$11</f>
        <v>0</v>
      </c>
      <c r="T27" s="123"/>
      <c r="U27" s="77">
        <f>T27*U$11</f>
        <v>0</v>
      </c>
    </row>
    <row r="28" spans="1:21">
      <c r="A28" s="79" t="s">
        <v>197</v>
      </c>
      <c r="B28" s="73" t="s">
        <v>198</v>
      </c>
      <c r="C28" s="74"/>
      <c r="D28" s="74"/>
      <c r="E28" s="123"/>
      <c r="F28" s="77">
        <f t="shared" si="4"/>
        <v>0</v>
      </c>
      <c r="G28" s="123"/>
      <c r="H28" s="77">
        <f t="shared" si="5"/>
        <v>0</v>
      </c>
      <c r="I28" s="123"/>
      <c r="J28" s="77">
        <f t="shared" si="6"/>
        <v>0</v>
      </c>
      <c r="L28" s="101"/>
      <c r="M28" s="102" t="s">
        <v>184</v>
      </c>
      <c r="N28" s="103"/>
      <c r="O28" s="103"/>
      <c r="P28" s="104"/>
      <c r="Q28" s="105">
        <f>SUM(Q14:Q27)</f>
        <v>0</v>
      </c>
      <c r="R28" s="104"/>
      <c r="S28" s="105">
        <f>SUM(S14:S27)</f>
        <v>0</v>
      </c>
      <c r="T28" s="104"/>
      <c r="U28" s="105">
        <f>SUM(U14:U27)</f>
        <v>0</v>
      </c>
    </row>
    <row r="29" spans="1:21">
      <c r="A29" s="56"/>
      <c r="B29" s="81" t="s">
        <v>199</v>
      </c>
      <c r="C29" s="81"/>
      <c r="D29" s="81"/>
      <c r="E29" s="123"/>
      <c r="F29" s="77">
        <f t="shared" si="4"/>
        <v>0</v>
      </c>
      <c r="G29" s="123"/>
      <c r="H29" s="77">
        <f t="shared" si="5"/>
        <v>0</v>
      </c>
      <c r="I29" s="123"/>
      <c r="J29" s="77">
        <f t="shared" si="6"/>
        <v>0</v>
      </c>
      <c r="L29" s="101"/>
      <c r="M29" s="102" t="s">
        <v>273</v>
      </c>
      <c r="N29" s="103"/>
      <c r="O29" s="103"/>
      <c r="P29" s="104">
        <f>IF($F$10&lt;&gt;0,Q28/$F$10,0)</f>
        <v>0</v>
      </c>
      <c r="Q29" s="105"/>
      <c r="R29" s="104">
        <f>IF($H$10&lt;&gt;0,S28/$H$10,0)</f>
        <v>0</v>
      </c>
      <c r="S29" s="105"/>
      <c r="T29" s="104">
        <f>IF($J$10&lt;&gt;0,U28/$J$10,0)</f>
        <v>0</v>
      </c>
      <c r="U29" s="105"/>
    </row>
    <row r="30" spans="1:21">
      <c r="A30" s="79" t="s">
        <v>200</v>
      </c>
      <c r="B30" s="82" t="s">
        <v>201</v>
      </c>
      <c r="C30" s="83"/>
      <c r="D30" s="83"/>
      <c r="E30" s="123"/>
      <c r="F30" s="77">
        <f t="shared" si="4"/>
        <v>0</v>
      </c>
      <c r="G30" s="123"/>
      <c r="H30" s="77">
        <f t="shared" si="5"/>
        <v>0</v>
      </c>
      <c r="I30" s="123"/>
      <c r="J30" s="77">
        <f t="shared" si="6"/>
        <v>0</v>
      </c>
      <c r="L30" s="72" t="s">
        <v>185</v>
      </c>
      <c r="M30" s="76" t="s">
        <v>186</v>
      </c>
      <c r="N30" s="63"/>
      <c r="O30" s="63"/>
      <c r="P30" s="127"/>
      <c r="Q30" s="128"/>
      <c r="R30" s="127"/>
      <c r="S30" s="93"/>
      <c r="T30" s="94"/>
      <c r="U30" s="129"/>
    </row>
    <row r="31" spans="1:21">
      <c r="A31" s="60" t="s">
        <v>195</v>
      </c>
      <c r="B31" s="84" t="s">
        <v>202</v>
      </c>
      <c r="C31" s="84"/>
      <c r="D31" s="84"/>
      <c r="E31" s="123"/>
      <c r="F31" s="77">
        <f t="shared" si="4"/>
        <v>0</v>
      </c>
      <c r="G31" s="123"/>
      <c r="H31" s="77">
        <f t="shared" si="5"/>
        <v>0</v>
      </c>
      <c r="I31" s="123"/>
      <c r="J31" s="77">
        <f t="shared" si="6"/>
        <v>0</v>
      </c>
      <c r="L31" s="79" t="s">
        <v>187</v>
      </c>
      <c r="M31" s="64" t="s">
        <v>188</v>
      </c>
      <c r="N31" s="64"/>
      <c r="O31" s="64"/>
      <c r="P31" s="123"/>
      <c r="Q31" s="77">
        <f>P31*Q$10</f>
        <v>0</v>
      </c>
      <c r="R31" s="123"/>
      <c r="S31" s="77">
        <f>R31*S$10</f>
        <v>0</v>
      </c>
      <c r="T31" s="123"/>
      <c r="U31" s="77">
        <f>T31*U$10</f>
        <v>0</v>
      </c>
    </row>
    <row r="32" spans="1:21">
      <c r="A32" s="101"/>
      <c r="B32" s="102" t="s">
        <v>203</v>
      </c>
      <c r="C32" s="103"/>
      <c r="D32" s="103"/>
      <c r="E32" s="104">
        <f t="shared" ref="E32:I32" si="7">SUM(E22:E31)</f>
        <v>0</v>
      </c>
      <c r="F32" s="105">
        <f>SUM(F22:F31)</f>
        <v>0</v>
      </c>
      <c r="G32" s="104">
        <f t="shared" ref="G32" si="8">SUM(G22:G31)</f>
        <v>0</v>
      </c>
      <c r="H32" s="105">
        <f>SUM(H22:H31)</f>
        <v>0</v>
      </c>
      <c r="I32" s="104">
        <f t="shared" si="7"/>
        <v>0</v>
      </c>
      <c r="J32" s="105">
        <f>SUM(J22:J31)</f>
        <v>0</v>
      </c>
      <c r="L32" s="56"/>
      <c r="M32" s="73" t="s">
        <v>189</v>
      </c>
      <c r="N32" s="74"/>
      <c r="O32" s="74"/>
      <c r="P32" s="123"/>
      <c r="Q32" s="77">
        <f t="shared" ref="Q32:Q40" si="9">P32*Q$10</f>
        <v>0</v>
      </c>
      <c r="R32" s="123"/>
      <c r="S32" s="77">
        <f t="shared" ref="S32:S40" si="10">R32*S$10</f>
        <v>0</v>
      </c>
      <c r="T32" s="123"/>
      <c r="U32" s="77">
        <f t="shared" ref="U32:U40" si="11">T32*U$10</f>
        <v>0</v>
      </c>
    </row>
    <row r="33" spans="1:21">
      <c r="A33" s="61" t="s">
        <v>204</v>
      </c>
      <c r="B33" s="82" t="s">
        <v>205</v>
      </c>
      <c r="C33" s="84"/>
      <c r="D33" s="84"/>
      <c r="E33" s="93"/>
      <c r="F33" s="94"/>
      <c r="G33" s="93"/>
      <c r="H33" s="94"/>
      <c r="I33" s="93"/>
      <c r="J33" s="95"/>
      <c r="L33" s="79" t="s">
        <v>190</v>
      </c>
      <c r="M33" s="73" t="s">
        <v>191</v>
      </c>
      <c r="N33" s="74"/>
      <c r="O33" s="74"/>
      <c r="P33" s="123"/>
      <c r="Q33" s="77">
        <f t="shared" si="9"/>
        <v>0</v>
      </c>
      <c r="R33" s="123"/>
      <c r="S33" s="77">
        <f t="shared" si="10"/>
        <v>0</v>
      </c>
      <c r="T33" s="123"/>
      <c r="U33" s="77">
        <f t="shared" si="11"/>
        <v>0</v>
      </c>
    </row>
    <row r="34" spans="1:21">
      <c r="A34" s="78" t="s">
        <v>206</v>
      </c>
      <c r="B34" s="82" t="s">
        <v>207</v>
      </c>
      <c r="C34" s="83"/>
      <c r="D34" s="83"/>
      <c r="E34" s="123"/>
      <c r="F34" s="77">
        <f t="shared" ref="F34:F35" si="12">E34*F$10</f>
        <v>0</v>
      </c>
      <c r="G34" s="123"/>
      <c r="H34" s="77">
        <f t="shared" ref="H34:H35" si="13">G34*H$10</f>
        <v>0</v>
      </c>
      <c r="I34" s="123"/>
      <c r="J34" s="77">
        <f t="shared" ref="J34:J35" si="14">I34*J$10</f>
        <v>0</v>
      </c>
      <c r="L34" s="56"/>
      <c r="M34" s="76" t="s">
        <v>192</v>
      </c>
      <c r="N34" s="76"/>
      <c r="O34" s="76"/>
      <c r="P34" s="123"/>
      <c r="Q34" s="77">
        <f t="shared" si="9"/>
        <v>0</v>
      </c>
      <c r="R34" s="123"/>
      <c r="S34" s="77">
        <f t="shared" si="10"/>
        <v>0</v>
      </c>
      <c r="T34" s="123"/>
      <c r="U34" s="77">
        <f t="shared" si="11"/>
        <v>0</v>
      </c>
    </row>
    <row r="35" spans="1:21">
      <c r="A35" s="60" t="s">
        <v>208</v>
      </c>
      <c r="B35" s="84" t="s">
        <v>209</v>
      </c>
      <c r="C35" s="84"/>
      <c r="D35" s="84"/>
      <c r="E35" s="123"/>
      <c r="F35" s="77">
        <f t="shared" si="12"/>
        <v>0</v>
      </c>
      <c r="G35" s="123"/>
      <c r="H35" s="77">
        <f t="shared" si="13"/>
        <v>0</v>
      </c>
      <c r="I35" s="123"/>
      <c r="J35" s="77">
        <f t="shared" si="14"/>
        <v>0</v>
      </c>
      <c r="L35" s="79" t="s">
        <v>193</v>
      </c>
      <c r="M35" s="74" t="s">
        <v>194</v>
      </c>
      <c r="N35" s="74"/>
      <c r="O35" s="74"/>
      <c r="P35" s="123"/>
      <c r="Q35" s="77">
        <f t="shared" si="9"/>
        <v>0</v>
      </c>
      <c r="R35" s="123"/>
      <c r="S35" s="77">
        <f t="shared" si="10"/>
        <v>0</v>
      </c>
      <c r="T35" s="123"/>
      <c r="U35" s="77">
        <f t="shared" si="11"/>
        <v>0</v>
      </c>
    </row>
    <row r="36" spans="1:21">
      <c r="A36" s="101"/>
      <c r="B36" s="102" t="s">
        <v>210</v>
      </c>
      <c r="C36" s="103"/>
      <c r="D36" s="103"/>
      <c r="E36" s="104">
        <f t="shared" ref="E36:I36" si="15">SUM(E34:E35)</f>
        <v>0</v>
      </c>
      <c r="F36" s="105">
        <f>SUM(F34:F35)</f>
        <v>0</v>
      </c>
      <c r="G36" s="104">
        <f t="shared" ref="G36" si="16">SUM(G34:G35)</f>
        <v>0</v>
      </c>
      <c r="H36" s="105">
        <f>SUM(H34:H35)</f>
        <v>0</v>
      </c>
      <c r="I36" s="104">
        <f t="shared" si="15"/>
        <v>0</v>
      </c>
      <c r="J36" s="105">
        <f>SUM(J34:J35)</f>
        <v>0</v>
      </c>
      <c r="L36" s="56" t="s">
        <v>195</v>
      </c>
      <c r="M36" s="74" t="s">
        <v>196</v>
      </c>
      <c r="N36" s="74"/>
      <c r="O36" s="74"/>
      <c r="P36" s="123"/>
      <c r="Q36" s="77">
        <f t="shared" si="9"/>
        <v>0</v>
      </c>
      <c r="R36" s="123"/>
      <c r="S36" s="77">
        <f t="shared" si="10"/>
        <v>0</v>
      </c>
      <c r="T36" s="123"/>
      <c r="U36" s="77">
        <f t="shared" si="11"/>
        <v>0</v>
      </c>
    </row>
    <row r="37" spans="1:21">
      <c r="A37" s="106"/>
      <c r="B37" s="107" t="s">
        <v>211</v>
      </c>
      <c r="C37" s="108"/>
      <c r="D37" s="108"/>
      <c r="E37" s="109">
        <f t="shared" ref="E37:I37" si="17">SUM(E20,E32,E36)</f>
        <v>0</v>
      </c>
      <c r="F37" s="110">
        <f>SUM(F20,F32,F36)</f>
        <v>0</v>
      </c>
      <c r="G37" s="109">
        <f t="shared" ref="G37" si="18">SUM(G20,G32,G36)</f>
        <v>0</v>
      </c>
      <c r="H37" s="110">
        <f>SUM(H20,H32,H36)</f>
        <v>0</v>
      </c>
      <c r="I37" s="109">
        <f t="shared" si="17"/>
        <v>0</v>
      </c>
      <c r="J37" s="110">
        <f>SUM(J20,J32,J36)</f>
        <v>0</v>
      </c>
      <c r="L37" s="79" t="s">
        <v>197</v>
      </c>
      <c r="M37" s="73" t="s">
        <v>198</v>
      </c>
      <c r="N37" s="74"/>
      <c r="O37" s="74"/>
      <c r="P37" s="123"/>
      <c r="Q37" s="77">
        <f t="shared" si="9"/>
        <v>0</v>
      </c>
      <c r="R37" s="123"/>
      <c r="S37" s="77">
        <f t="shared" si="10"/>
        <v>0</v>
      </c>
      <c r="T37" s="123"/>
      <c r="U37" s="77">
        <f t="shared" si="11"/>
        <v>0</v>
      </c>
    </row>
    <row r="38" spans="1:21">
      <c r="A38" s="58" t="s">
        <v>212</v>
      </c>
      <c r="B38" s="96" t="s">
        <v>213</v>
      </c>
      <c r="C38" s="97"/>
      <c r="D38" s="97"/>
      <c r="E38" s="93"/>
      <c r="F38" s="94"/>
      <c r="G38" s="93"/>
      <c r="H38" s="94"/>
      <c r="I38" s="93"/>
      <c r="J38" s="95"/>
      <c r="L38" s="56"/>
      <c r="M38" s="81" t="s">
        <v>199</v>
      </c>
      <c r="N38" s="81"/>
      <c r="O38" s="81"/>
      <c r="P38" s="123"/>
      <c r="Q38" s="77">
        <f t="shared" si="9"/>
        <v>0</v>
      </c>
      <c r="R38" s="123"/>
      <c r="S38" s="77">
        <f t="shared" si="10"/>
        <v>0</v>
      </c>
      <c r="T38" s="123"/>
      <c r="U38" s="77">
        <f t="shared" si="11"/>
        <v>0</v>
      </c>
    </row>
    <row r="39" spans="1:21" ht="15" customHeight="1">
      <c r="A39" s="78" t="s">
        <v>214</v>
      </c>
      <c r="B39" s="411" t="s">
        <v>275</v>
      </c>
      <c r="C39" s="412"/>
      <c r="D39" s="413"/>
      <c r="E39" s="123"/>
      <c r="F39" s="77">
        <f>E39*F$10</f>
        <v>0</v>
      </c>
      <c r="G39" s="123"/>
      <c r="H39" s="77">
        <f>G39*H$10</f>
        <v>0</v>
      </c>
      <c r="I39" s="123"/>
      <c r="J39" s="77">
        <f>I39*J$10</f>
        <v>0</v>
      </c>
      <c r="L39" s="79" t="s">
        <v>200</v>
      </c>
      <c r="M39" s="82" t="s">
        <v>201</v>
      </c>
      <c r="N39" s="83"/>
      <c r="O39" s="83"/>
      <c r="P39" s="123"/>
      <c r="Q39" s="77">
        <f t="shared" si="9"/>
        <v>0</v>
      </c>
      <c r="R39" s="123"/>
      <c r="S39" s="77">
        <f t="shared" si="10"/>
        <v>0</v>
      </c>
      <c r="T39" s="123"/>
      <c r="U39" s="77">
        <f t="shared" si="11"/>
        <v>0</v>
      </c>
    </row>
    <row r="40" spans="1:21">
      <c r="A40" s="78" t="s">
        <v>215</v>
      </c>
      <c r="B40" s="82" t="s">
        <v>216</v>
      </c>
      <c r="C40" s="83"/>
      <c r="D40" s="83"/>
      <c r="E40" s="123"/>
      <c r="F40" s="77">
        <f t="shared" ref="F40:F42" si="19">E40*F$10</f>
        <v>0</v>
      </c>
      <c r="G40" s="123"/>
      <c r="H40" s="77">
        <f t="shared" ref="H40:H42" si="20">G40*H$10</f>
        <v>0</v>
      </c>
      <c r="I40" s="123"/>
      <c r="J40" s="77">
        <f t="shared" ref="J40:J42" si="21">I40*J$10</f>
        <v>0</v>
      </c>
      <c r="L40" s="60" t="s">
        <v>195</v>
      </c>
      <c r="M40" s="84" t="s">
        <v>202</v>
      </c>
      <c r="N40" s="84"/>
      <c r="O40" s="84"/>
      <c r="P40" s="123"/>
      <c r="Q40" s="77">
        <f t="shared" si="9"/>
        <v>0</v>
      </c>
      <c r="R40" s="123"/>
      <c r="S40" s="77">
        <f t="shared" si="10"/>
        <v>0</v>
      </c>
      <c r="T40" s="123"/>
      <c r="U40" s="77">
        <f t="shared" si="11"/>
        <v>0</v>
      </c>
    </row>
    <row r="41" spans="1:21">
      <c r="A41" s="78" t="s">
        <v>217</v>
      </c>
      <c r="B41" s="82" t="s">
        <v>218</v>
      </c>
      <c r="C41" s="83"/>
      <c r="D41" s="83"/>
      <c r="E41" s="123"/>
      <c r="F41" s="77">
        <f t="shared" si="19"/>
        <v>0</v>
      </c>
      <c r="G41" s="123"/>
      <c r="H41" s="77">
        <f t="shared" si="20"/>
        <v>0</v>
      </c>
      <c r="I41" s="123"/>
      <c r="J41" s="77">
        <f t="shared" si="21"/>
        <v>0</v>
      </c>
      <c r="L41" s="101"/>
      <c r="M41" s="102" t="s">
        <v>203</v>
      </c>
      <c r="N41" s="103"/>
      <c r="O41" s="103"/>
      <c r="P41" s="104">
        <f t="shared" ref="P41:U41" si="22">SUM(P31:P40)</f>
        <v>0</v>
      </c>
      <c r="Q41" s="105">
        <f t="shared" si="22"/>
        <v>0</v>
      </c>
      <c r="R41" s="104">
        <f t="shared" si="22"/>
        <v>0</v>
      </c>
      <c r="S41" s="105">
        <f t="shared" si="22"/>
        <v>0</v>
      </c>
      <c r="T41" s="104">
        <f t="shared" si="22"/>
        <v>0</v>
      </c>
      <c r="U41" s="105">
        <f t="shared" si="22"/>
        <v>0</v>
      </c>
    </row>
    <row r="42" spans="1:21">
      <c r="A42" s="79" t="s">
        <v>219</v>
      </c>
      <c r="B42" s="87" t="s">
        <v>220</v>
      </c>
      <c r="C42" s="88"/>
      <c r="D42" s="88"/>
      <c r="E42" s="123"/>
      <c r="F42" s="77">
        <f t="shared" si="19"/>
        <v>0</v>
      </c>
      <c r="G42" s="123"/>
      <c r="H42" s="77">
        <f t="shared" si="20"/>
        <v>0</v>
      </c>
      <c r="I42" s="123"/>
      <c r="J42" s="77">
        <f t="shared" si="21"/>
        <v>0</v>
      </c>
      <c r="L42" s="85" t="s">
        <v>204</v>
      </c>
      <c r="M42" s="82" t="s">
        <v>205</v>
      </c>
      <c r="N42" s="84"/>
      <c r="O42" s="84"/>
      <c r="P42" s="127"/>
      <c r="Q42" s="128"/>
      <c r="R42" s="127"/>
      <c r="S42" s="93"/>
      <c r="T42" s="94"/>
      <c r="U42" s="129"/>
    </row>
    <row r="43" spans="1:21">
      <c r="A43" s="111"/>
      <c r="B43" s="112" t="s">
        <v>221</v>
      </c>
      <c r="C43" s="113"/>
      <c r="D43" s="113"/>
      <c r="E43" s="109">
        <f t="shared" ref="E43:I43" si="23">SUM(E39:E42)</f>
        <v>0</v>
      </c>
      <c r="F43" s="114">
        <f>SUM(F39:F42)</f>
        <v>0</v>
      </c>
      <c r="G43" s="109">
        <f t="shared" ref="G43" si="24">SUM(G39:G42)</f>
        <v>0</v>
      </c>
      <c r="H43" s="114">
        <f>SUM(H39:H42)</f>
        <v>0</v>
      </c>
      <c r="I43" s="109">
        <f t="shared" si="23"/>
        <v>0</v>
      </c>
      <c r="J43" s="114">
        <f>SUM(J39:J42)</f>
        <v>0</v>
      </c>
      <c r="L43" s="78" t="s">
        <v>206</v>
      </c>
      <c r="M43" s="82" t="s">
        <v>207</v>
      </c>
      <c r="N43" s="83"/>
      <c r="O43" s="83"/>
      <c r="P43" s="123"/>
      <c r="Q43" s="77">
        <f t="shared" ref="Q43:Q44" si="25">P43*Q$10</f>
        <v>0</v>
      </c>
      <c r="R43" s="123"/>
      <c r="S43" s="77">
        <f t="shared" ref="S43:S44" si="26">ROUND(R43*S$10,2)</f>
        <v>0</v>
      </c>
      <c r="T43" s="123"/>
      <c r="U43" s="77">
        <f t="shared" ref="U43:U44" si="27">ROUND(T43*U$10,2)</f>
        <v>0</v>
      </c>
    </row>
    <row r="44" spans="1:21">
      <c r="A44" s="57" t="s">
        <v>222</v>
      </c>
      <c r="B44" s="33" t="s">
        <v>223</v>
      </c>
      <c r="C44" s="89"/>
      <c r="D44" s="89"/>
      <c r="E44" s="93"/>
      <c r="F44" s="94"/>
      <c r="G44" s="93"/>
      <c r="H44" s="94"/>
      <c r="I44" s="93"/>
      <c r="J44" s="95"/>
      <c r="L44" s="60" t="s">
        <v>208</v>
      </c>
      <c r="M44" s="84" t="s">
        <v>209</v>
      </c>
      <c r="N44" s="84"/>
      <c r="O44" s="84"/>
      <c r="P44" s="137"/>
      <c r="Q44" s="77">
        <f t="shared" si="25"/>
        <v>0</v>
      </c>
      <c r="R44" s="137"/>
      <c r="S44" s="130">
        <f t="shared" si="26"/>
        <v>0</v>
      </c>
      <c r="T44" s="137"/>
      <c r="U44" s="130">
        <f t="shared" si="27"/>
        <v>0</v>
      </c>
    </row>
    <row r="45" spans="1:21">
      <c r="A45" s="62" t="s">
        <v>224</v>
      </c>
      <c r="B45" s="82" t="s">
        <v>225</v>
      </c>
      <c r="C45" s="83"/>
      <c r="D45" s="83"/>
      <c r="E45" s="93"/>
      <c r="F45" s="94"/>
      <c r="G45" s="93"/>
      <c r="H45" s="94"/>
      <c r="I45" s="93"/>
      <c r="J45" s="95"/>
      <c r="L45" s="101"/>
      <c r="M45" s="102" t="s">
        <v>210</v>
      </c>
      <c r="N45" s="103"/>
      <c r="O45" s="103"/>
      <c r="P45" s="104">
        <f t="shared" ref="P45:U45" si="28">SUM(P43:P44)</f>
        <v>0</v>
      </c>
      <c r="Q45" s="105">
        <f t="shared" si="28"/>
        <v>0</v>
      </c>
      <c r="R45" s="104">
        <f t="shared" si="28"/>
        <v>0</v>
      </c>
      <c r="S45" s="105">
        <f t="shared" si="28"/>
        <v>0</v>
      </c>
      <c r="T45" s="104">
        <f t="shared" si="28"/>
        <v>0</v>
      </c>
      <c r="U45" s="105">
        <f t="shared" si="28"/>
        <v>0</v>
      </c>
    </row>
    <row r="46" spans="1:21">
      <c r="A46" s="78" t="s">
        <v>226</v>
      </c>
      <c r="B46" s="82" t="s">
        <v>227</v>
      </c>
      <c r="C46" s="83"/>
      <c r="D46" s="83"/>
      <c r="E46" s="123"/>
      <c r="F46" s="77">
        <f t="shared" ref="F46:F48" si="29">E46*F$10</f>
        <v>0</v>
      </c>
      <c r="G46" s="123"/>
      <c r="H46" s="77">
        <f t="shared" ref="H46:H48" si="30">G46*H$10</f>
        <v>0</v>
      </c>
      <c r="I46" s="123"/>
      <c r="J46" s="77">
        <f t="shared" ref="J46:J48" si="31">I46*J$10</f>
        <v>0</v>
      </c>
      <c r="L46" s="106"/>
      <c r="M46" s="107" t="s">
        <v>211</v>
      </c>
      <c r="N46" s="108"/>
      <c r="O46" s="108"/>
      <c r="P46" s="109">
        <f>SUM(P29,P41,P45)</f>
        <v>0</v>
      </c>
      <c r="Q46" s="110">
        <f>SUM(Q28,Q41,Q45)</f>
        <v>0</v>
      </c>
      <c r="R46" s="109">
        <f>SUM(R29,R41,R45)</f>
        <v>0</v>
      </c>
      <c r="S46" s="110">
        <f>SUM(S28,S41,S45)</f>
        <v>0</v>
      </c>
      <c r="T46" s="109">
        <f>SUM(T29,T41,T45)</f>
        <v>0</v>
      </c>
      <c r="U46" s="110">
        <f>SUM(U28,U41,U45)</f>
        <v>0</v>
      </c>
    </row>
    <row r="47" spans="1:21">
      <c r="A47" s="78" t="s">
        <v>228</v>
      </c>
      <c r="B47" s="82" t="s">
        <v>229</v>
      </c>
      <c r="C47" s="83"/>
      <c r="D47" s="83"/>
      <c r="E47" s="123"/>
      <c r="F47" s="77">
        <f t="shared" si="29"/>
        <v>0</v>
      </c>
      <c r="G47" s="123"/>
      <c r="H47" s="77">
        <f t="shared" si="30"/>
        <v>0</v>
      </c>
      <c r="I47" s="123"/>
      <c r="J47" s="77">
        <f t="shared" si="31"/>
        <v>0</v>
      </c>
      <c r="L47" s="58" t="s">
        <v>212</v>
      </c>
      <c r="M47" s="96" t="s">
        <v>213</v>
      </c>
      <c r="N47" s="97"/>
      <c r="O47" s="97"/>
      <c r="P47" s="93"/>
      <c r="Q47" s="128"/>
      <c r="R47" s="93"/>
      <c r="S47" s="93"/>
      <c r="T47" s="94"/>
      <c r="U47" s="131"/>
    </row>
    <row r="48" spans="1:21" ht="15" customHeight="1">
      <c r="A48" s="78" t="s">
        <v>230</v>
      </c>
      <c r="B48" s="63" t="s">
        <v>231</v>
      </c>
      <c r="C48" s="63"/>
      <c r="D48" s="63"/>
      <c r="E48" s="123"/>
      <c r="F48" s="77">
        <f t="shared" si="29"/>
        <v>0</v>
      </c>
      <c r="G48" s="123"/>
      <c r="H48" s="77">
        <f t="shared" si="30"/>
        <v>0</v>
      </c>
      <c r="I48" s="123"/>
      <c r="J48" s="77">
        <f t="shared" si="31"/>
        <v>0</v>
      </c>
      <c r="L48" s="72" t="s">
        <v>214</v>
      </c>
      <c r="M48" s="411" t="s">
        <v>275</v>
      </c>
      <c r="N48" s="412"/>
      <c r="O48" s="413"/>
      <c r="P48" s="123"/>
      <c r="Q48" s="77">
        <f>P48*Q$10</f>
        <v>0</v>
      </c>
      <c r="R48" s="123"/>
      <c r="S48" s="77">
        <f t="shared" ref="S48:S51" si="32">ROUND(R48*S$10,2)</f>
        <v>0</v>
      </c>
      <c r="T48" s="123"/>
      <c r="U48" s="77">
        <f t="shared" ref="U48:U51" si="33">ROUND(T48*U$10,2)</f>
        <v>0</v>
      </c>
    </row>
    <row r="49" spans="1:21">
      <c r="A49" s="62" t="s">
        <v>232</v>
      </c>
      <c r="B49" s="98" t="s">
        <v>233</v>
      </c>
      <c r="C49" s="99"/>
      <c r="D49" s="99"/>
      <c r="E49" s="93"/>
      <c r="F49" s="94"/>
      <c r="G49" s="93"/>
      <c r="H49" s="94"/>
      <c r="I49" s="93"/>
      <c r="J49" s="95"/>
      <c r="L49" s="72" t="s">
        <v>215</v>
      </c>
      <c r="M49" s="82" t="s">
        <v>216</v>
      </c>
      <c r="N49" s="83"/>
      <c r="O49" s="83"/>
      <c r="P49" s="123"/>
      <c r="Q49" s="77">
        <f>P49*Q$10</f>
        <v>0</v>
      </c>
      <c r="R49" s="123"/>
      <c r="S49" s="77">
        <f t="shared" si="32"/>
        <v>0</v>
      </c>
      <c r="T49" s="123"/>
      <c r="U49" s="77">
        <f t="shared" si="33"/>
        <v>0</v>
      </c>
    </row>
    <row r="50" spans="1:21">
      <c r="A50" s="78" t="s">
        <v>234</v>
      </c>
      <c r="B50" s="82" t="s">
        <v>235</v>
      </c>
      <c r="C50" s="83"/>
      <c r="D50" s="83"/>
      <c r="E50" s="123"/>
      <c r="F50" s="77">
        <f t="shared" ref="F50:F56" si="34">E50*F$10</f>
        <v>0</v>
      </c>
      <c r="G50" s="123"/>
      <c r="H50" s="77">
        <f t="shared" ref="H50:H56" si="35">G50*H$10</f>
        <v>0</v>
      </c>
      <c r="I50" s="123"/>
      <c r="J50" s="77">
        <f t="shared" ref="J50:J56" si="36">I50*J$10</f>
        <v>0</v>
      </c>
      <c r="L50" s="72" t="s">
        <v>217</v>
      </c>
      <c r="M50" s="82" t="s">
        <v>218</v>
      </c>
      <c r="N50" s="83"/>
      <c r="O50" s="83"/>
      <c r="P50" s="123"/>
      <c r="Q50" s="77">
        <f>P50*Q$10</f>
        <v>0</v>
      </c>
      <c r="R50" s="123"/>
      <c r="S50" s="77">
        <f t="shared" si="32"/>
        <v>0</v>
      </c>
      <c r="T50" s="123"/>
      <c r="U50" s="77">
        <f t="shared" si="33"/>
        <v>0</v>
      </c>
    </row>
    <row r="51" spans="1:21">
      <c r="A51" s="78" t="s">
        <v>236</v>
      </c>
      <c r="B51" s="82" t="s">
        <v>237</v>
      </c>
      <c r="C51" s="83"/>
      <c r="D51" s="83"/>
      <c r="E51" s="123"/>
      <c r="F51" s="77">
        <f t="shared" si="34"/>
        <v>0</v>
      </c>
      <c r="G51" s="123"/>
      <c r="H51" s="77">
        <f t="shared" si="35"/>
        <v>0</v>
      </c>
      <c r="I51" s="123"/>
      <c r="J51" s="77">
        <f t="shared" si="36"/>
        <v>0</v>
      </c>
      <c r="L51" s="86" t="s">
        <v>219</v>
      </c>
      <c r="M51" s="87" t="s">
        <v>220</v>
      </c>
      <c r="N51" s="88"/>
      <c r="O51" s="88"/>
      <c r="P51" s="123"/>
      <c r="Q51" s="77">
        <f>P51*Q$10</f>
        <v>0</v>
      </c>
      <c r="R51" s="123"/>
      <c r="S51" s="77">
        <f t="shared" si="32"/>
        <v>0</v>
      </c>
      <c r="T51" s="123"/>
      <c r="U51" s="77">
        <f t="shared" si="33"/>
        <v>0</v>
      </c>
    </row>
    <row r="52" spans="1:21">
      <c r="A52" s="78" t="s">
        <v>238</v>
      </c>
      <c r="B52" s="82" t="s">
        <v>239</v>
      </c>
      <c r="C52" s="83"/>
      <c r="D52" s="83"/>
      <c r="E52" s="123"/>
      <c r="F52" s="77">
        <f t="shared" si="34"/>
        <v>0</v>
      </c>
      <c r="G52" s="123"/>
      <c r="H52" s="77">
        <f t="shared" si="35"/>
        <v>0</v>
      </c>
      <c r="I52" s="123"/>
      <c r="J52" s="77">
        <f t="shared" si="36"/>
        <v>0</v>
      </c>
      <c r="L52" s="111"/>
      <c r="M52" s="112" t="s">
        <v>221</v>
      </c>
      <c r="N52" s="113"/>
      <c r="O52" s="113"/>
      <c r="P52" s="109">
        <f t="shared" ref="P52:U52" si="37">SUM(P48:P51)</f>
        <v>0</v>
      </c>
      <c r="Q52" s="114">
        <f t="shared" si="37"/>
        <v>0</v>
      </c>
      <c r="R52" s="109">
        <f t="shared" si="37"/>
        <v>0</v>
      </c>
      <c r="S52" s="114">
        <f t="shared" si="37"/>
        <v>0</v>
      </c>
      <c r="T52" s="109">
        <f t="shared" si="37"/>
        <v>0</v>
      </c>
      <c r="U52" s="114">
        <f t="shared" si="37"/>
        <v>0</v>
      </c>
    </row>
    <row r="53" spans="1:21">
      <c r="A53" s="78" t="s">
        <v>240</v>
      </c>
      <c r="B53" s="82" t="s">
        <v>241</v>
      </c>
      <c r="C53" s="83"/>
      <c r="D53" s="83"/>
      <c r="E53" s="123"/>
      <c r="F53" s="77">
        <f t="shared" si="34"/>
        <v>0</v>
      </c>
      <c r="G53" s="123"/>
      <c r="H53" s="77">
        <f t="shared" si="35"/>
        <v>0</v>
      </c>
      <c r="I53" s="123"/>
      <c r="J53" s="77">
        <f t="shared" si="36"/>
        <v>0</v>
      </c>
      <c r="L53" s="57" t="s">
        <v>222</v>
      </c>
      <c r="M53" s="33" t="s">
        <v>223</v>
      </c>
      <c r="N53" s="89"/>
      <c r="O53" s="89"/>
      <c r="P53" s="132"/>
      <c r="Q53" s="128"/>
      <c r="R53" s="132"/>
      <c r="S53" s="93"/>
      <c r="T53" s="94"/>
      <c r="U53" s="133"/>
    </row>
    <row r="54" spans="1:21">
      <c r="A54" s="78" t="s">
        <v>242</v>
      </c>
      <c r="B54" s="82" t="s">
        <v>243</v>
      </c>
      <c r="C54" s="83"/>
      <c r="D54" s="83"/>
      <c r="E54" s="123"/>
      <c r="F54" s="77">
        <f t="shared" si="34"/>
        <v>0</v>
      </c>
      <c r="G54" s="123"/>
      <c r="H54" s="77">
        <f t="shared" si="35"/>
        <v>0</v>
      </c>
      <c r="I54" s="123"/>
      <c r="J54" s="77">
        <f t="shared" si="36"/>
        <v>0</v>
      </c>
      <c r="L54" s="72" t="s">
        <v>224</v>
      </c>
      <c r="M54" s="82" t="s">
        <v>225</v>
      </c>
      <c r="N54" s="83"/>
      <c r="O54" s="83"/>
      <c r="P54" s="93"/>
      <c r="Q54" s="128"/>
      <c r="R54" s="93"/>
      <c r="S54" s="93"/>
      <c r="T54" s="94"/>
      <c r="U54" s="131"/>
    </row>
    <row r="55" spans="1:21">
      <c r="A55" s="78" t="s">
        <v>244</v>
      </c>
      <c r="B55" s="82" t="s">
        <v>245</v>
      </c>
      <c r="C55" s="83"/>
      <c r="D55" s="83"/>
      <c r="E55" s="123"/>
      <c r="F55" s="77">
        <f t="shared" si="34"/>
        <v>0</v>
      </c>
      <c r="G55" s="123"/>
      <c r="H55" s="77">
        <f t="shared" si="35"/>
        <v>0</v>
      </c>
      <c r="I55" s="123"/>
      <c r="J55" s="77">
        <f t="shared" si="36"/>
        <v>0</v>
      </c>
      <c r="L55" s="78" t="s">
        <v>226</v>
      </c>
      <c r="M55" s="82" t="s">
        <v>227</v>
      </c>
      <c r="N55" s="83"/>
      <c r="O55" s="83"/>
      <c r="P55" s="123"/>
      <c r="Q55" s="77">
        <f>P55*Q$10</f>
        <v>0</v>
      </c>
      <c r="R55" s="123"/>
      <c r="S55" s="77">
        <f>R55*S$10</f>
        <v>0</v>
      </c>
      <c r="T55" s="123"/>
      <c r="U55" s="77">
        <f>T55*U$10</f>
        <v>0</v>
      </c>
    </row>
    <row r="56" spans="1:21">
      <c r="A56" s="79" t="s">
        <v>246</v>
      </c>
      <c r="B56" s="88" t="s">
        <v>247</v>
      </c>
      <c r="C56" s="88"/>
      <c r="D56" s="88"/>
      <c r="E56" s="123"/>
      <c r="F56" s="77">
        <f t="shared" si="34"/>
        <v>0</v>
      </c>
      <c r="G56" s="123"/>
      <c r="H56" s="77">
        <f t="shared" si="35"/>
        <v>0</v>
      </c>
      <c r="I56" s="123"/>
      <c r="J56" s="77">
        <f t="shared" si="36"/>
        <v>0</v>
      </c>
      <c r="L56" s="78" t="s">
        <v>228</v>
      </c>
      <c r="M56" s="82" t="s">
        <v>229</v>
      </c>
      <c r="N56" s="83"/>
      <c r="O56" s="83"/>
      <c r="P56" s="123"/>
      <c r="Q56" s="77">
        <f>P56*Q$10</f>
        <v>0</v>
      </c>
      <c r="R56" s="123"/>
      <c r="S56" s="77">
        <f>R56*S$10</f>
        <v>0</v>
      </c>
      <c r="T56" s="123"/>
      <c r="U56" s="77">
        <f>T56*U$10</f>
        <v>0</v>
      </c>
    </row>
    <row r="57" spans="1:21">
      <c r="A57" s="106"/>
      <c r="B57" s="115" t="s">
        <v>248</v>
      </c>
      <c r="C57" s="116"/>
      <c r="D57" s="116"/>
      <c r="E57" s="109">
        <f t="shared" ref="E57:I57" si="38">SUM(E46:E56)</f>
        <v>0</v>
      </c>
      <c r="F57" s="114">
        <f>SUM(F46:F56)</f>
        <v>0</v>
      </c>
      <c r="G57" s="109">
        <f t="shared" ref="G57" si="39">SUM(G46:G56)</f>
        <v>0</v>
      </c>
      <c r="H57" s="114">
        <f>SUM(H46:H56)</f>
        <v>0</v>
      </c>
      <c r="I57" s="109">
        <f t="shared" si="38"/>
        <v>0</v>
      </c>
      <c r="J57" s="114">
        <f>SUM(J46:J56)</f>
        <v>0</v>
      </c>
      <c r="L57" s="72" t="s">
        <v>230</v>
      </c>
      <c r="M57" s="63" t="s">
        <v>231</v>
      </c>
      <c r="N57" s="63"/>
      <c r="O57" s="63"/>
      <c r="P57" s="123"/>
      <c r="Q57" s="77">
        <f>P57*Q$10</f>
        <v>0</v>
      </c>
      <c r="R57" s="123"/>
      <c r="S57" s="77">
        <f>R57*S$10</f>
        <v>0</v>
      </c>
      <c r="T57" s="123"/>
      <c r="U57" s="77">
        <f>T57*U$10</f>
        <v>0</v>
      </c>
    </row>
    <row r="58" spans="1:21">
      <c r="A58" s="117" t="s">
        <v>249</v>
      </c>
      <c r="B58" s="118" t="s">
        <v>250</v>
      </c>
      <c r="C58" s="118"/>
      <c r="D58" s="118"/>
      <c r="E58" s="109">
        <f t="shared" ref="E58:I58" si="40">SUM(E10,E37,E43,E57)</f>
        <v>1</v>
      </c>
      <c r="F58" s="114">
        <f>SUM(F10,F37,F43,F57)</f>
        <v>0</v>
      </c>
      <c r="G58" s="109">
        <f t="shared" ref="G58" si="41">SUM(G10,G37,G43,G57)</f>
        <v>1</v>
      </c>
      <c r="H58" s="114">
        <f>SUM(H10,H37,H43,H57)</f>
        <v>0</v>
      </c>
      <c r="I58" s="109">
        <f t="shared" si="40"/>
        <v>1</v>
      </c>
      <c r="J58" s="114">
        <f>SUM(J10,J37,J43,J57)</f>
        <v>0</v>
      </c>
      <c r="L58" s="72" t="s">
        <v>232</v>
      </c>
      <c r="M58" s="98" t="s">
        <v>233</v>
      </c>
      <c r="N58" s="99"/>
      <c r="O58" s="99"/>
      <c r="P58" s="93"/>
      <c r="Q58" s="128"/>
      <c r="R58" s="93"/>
      <c r="S58" s="93"/>
      <c r="T58" s="94"/>
      <c r="U58" s="131"/>
    </row>
    <row r="59" spans="1:21">
      <c r="A59" s="32" t="s">
        <v>251</v>
      </c>
      <c r="B59" s="90" t="s">
        <v>252</v>
      </c>
      <c r="C59" s="90"/>
      <c r="D59" s="90"/>
      <c r="E59" s="123"/>
      <c r="F59" s="77">
        <f>E59*F$58</f>
        <v>0</v>
      </c>
      <c r="G59" s="123"/>
      <c r="H59" s="77">
        <f>G59*H$58</f>
        <v>0</v>
      </c>
      <c r="I59" s="123"/>
      <c r="J59" s="77">
        <f>I59*J$58</f>
        <v>0</v>
      </c>
      <c r="L59" s="78" t="s">
        <v>234</v>
      </c>
      <c r="M59" s="82" t="s">
        <v>235</v>
      </c>
      <c r="N59" s="83"/>
      <c r="O59" s="83"/>
      <c r="P59" s="123"/>
      <c r="Q59" s="77">
        <f t="shared" ref="Q59:Q65" si="42">P59*Q$10</f>
        <v>0</v>
      </c>
      <c r="R59" s="123"/>
      <c r="S59" s="77">
        <f t="shared" ref="S59:S65" si="43">R59*S$10</f>
        <v>0</v>
      </c>
      <c r="T59" s="123"/>
      <c r="U59" s="77">
        <f t="shared" ref="U59:U65" si="44">T59*U$10</f>
        <v>0</v>
      </c>
    </row>
    <row r="60" spans="1:21">
      <c r="A60" s="32" t="s">
        <v>253</v>
      </c>
      <c r="B60" s="90" t="s">
        <v>254</v>
      </c>
      <c r="C60" s="90"/>
      <c r="D60" s="90"/>
      <c r="E60" s="123"/>
      <c r="F60" s="77">
        <f>E60*F$58</f>
        <v>0</v>
      </c>
      <c r="G60" s="123"/>
      <c r="H60" s="77">
        <f>G60*H$58</f>
        <v>0</v>
      </c>
      <c r="I60" s="123"/>
      <c r="J60" s="77">
        <f>I60*J$58</f>
        <v>0</v>
      </c>
      <c r="L60" s="78" t="s">
        <v>236</v>
      </c>
      <c r="M60" s="82" t="s">
        <v>237</v>
      </c>
      <c r="N60" s="83"/>
      <c r="O60" s="83"/>
      <c r="P60" s="123"/>
      <c r="Q60" s="77">
        <f t="shared" si="42"/>
        <v>0</v>
      </c>
      <c r="R60" s="123"/>
      <c r="S60" s="77">
        <f t="shared" si="43"/>
        <v>0</v>
      </c>
      <c r="T60" s="123"/>
      <c r="U60" s="77">
        <f t="shared" si="44"/>
        <v>0</v>
      </c>
    </row>
    <row r="61" spans="1:21">
      <c r="A61" s="119"/>
      <c r="B61" s="405" t="s">
        <v>255</v>
      </c>
      <c r="C61" s="406"/>
      <c r="D61" s="407"/>
      <c r="E61" s="120"/>
      <c r="F61" s="121">
        <f>SUM(F$58:F$60)</f>
        <v>0</v>
      </c>
      <c r="G61" s="120"/>
      <c r="H61" s="121">
        <f>SUM(H$58:H$60)</f>
        <v>0</v>
      </c>
      <c r="I61" s="120"/>
      <c r="J61" s="121">
        <f>SUM(J$58:J$60)</f>
        <v>0</v>
      </c>
      <c r="L61" s="72" t="s">
        <v>238</v>
      </c>
      <c r="M61" s="82" t="s">
        <v>239</v>
      </c>
      <c r="N61" s="83"/>
      <c r="O61" s="83"/>
      <c r="P61" s="123"/>
      <c r="Q61" s="77">
        <f t="shared" si="42"/>
        <v>0</v>
      </c>
      <c r="R61" s="123"/>
      <c r="S61" s="77">
        <f t="shared" si="43"/>
        <v>0</v>
      </c>
      <c r="T61" s="123"/>
      <c r="U61" s="77">
        <f t="shared" si="44"/>
        <v>0</v>
      </c>
    </row>
    <row r="62" spans="1:21">
      <c r="A62" s="59"/>
      <c r="B62" s="402" t="s">
        <v>256</v>
      </c>
      <c r="C62" s="403"/>
      <c r="D62" s="404"/>
      <c r="E62" s="91">
        <f>IF(AND(F$61&lt;&gt;0,F$10&lt;&gt;""),IF(F$61/F$10-1&gt;0,F$61/F$10-1,0),0)</f>
        <v>0</v>
      </c>
      <c r="F62" s="77"/>
      <c r="G62" s="91">
        <f>IF(AND(H$61&lt;&gt;0,H$10&lt;&gt;""),IF(H$61/H$10-1&gt;0,H$61/H$10-1,0),0)</f>
        <v>0</v>
      </c>
      <c r="H62" s="77"/>
      <c r="I62" s="91">
        <f>IF(AND(J$61&lt;&gt;0,J$10&lt;&gt;""),IF(J$61/J$10-1&gt;0,J$61/J$10-1,0),0)</f>
        <v>0</v>
      </c>
      <c r="J62" s="77"/>
      <c r="L62" s="72" t="s">
        <v>240</v>
      </c>
      <c r="M62" s="82" t="s">
        <v>241</v>
      </c>
      <c r="N62" s="83"/>
      <c r="O62" s="83"/>
      <c r="P62" s="123"/>
      <c r="Q62" s="77">
        <f t="shared" si="42"/>
        <v>0</v>
      </c>
      <c r="R62" s="123"/>
      <c r="S62" s="77">
        <f t="shared" si="43"/>
        <v>0</v>
      </c>
      <c r="T62" s="123"/>
      <c r="U62" s="77">
        <f t="shared" si="44"/>
        <v>0</v>
      </c>
    </row>
    <row r="63" spans="1:21">
      <c r="A63" s="59"/>
      <c r="B63" s="402" t="s">
        <v>257</v>
      </c>
      <c r="C63" s="403"/>
      <c r="D63" s="403"/>
      <c r="E63" s="91">
        <f>IF(E62&lt;&gt;0,SUM(E10,E37,E39,E46,E47,E50)/(E62+1),0)</f>
        <v>0</v>
      </c>
      <c r="F63" s="70"/>
      <c r="G63" s="91">
        <f>IF(G62&lt;&gt;0,SUM(G10,G37,G39,G46,G47,G50)/(G62+1),0)</f>
        <v>0</v>
      </c>
      <c r="H63" s="70"/>
      <c r="I63" s="91">
        <f>IF(I62&lt;&gt;0,SUM(I10,I37,I39,I46,I47,I50)/(I62+1),0)</f>
        <v>0</v>
      </c>
      <c r="J63" s="70"/>
      <c r="L63" s="72" t="s">
        <v>242</v>
      </c>
      <c r="M63" s="82" t="s">
        <v>243</v>
      </c>
      <c r="N63" s="83"/>
      <c r="O63" s="83"/>
      <c r="P63" s="123"/>
      <c r="Q63" s="77">
        <f t="shared" si="42"/>
        <v>0</v>
      </c>
      <c r="R63" s="123"/>
      <c r="S63" s="77">
        <f t="shared" si="43"/>
        <v>0</v>
      </c>
      <c r="T63" s="123"/>
      <c r="U63" s="77">
        <f t="shared" si="44"/>
        <v>0</v>
      </c>
    </row>
    <row r="64" spans="1:21" ht="29.45" customHeight="1">
      <c r="A64" s="32" t="s">
        <v>258</v>
      </c>
      <c r="B64" s="402" t="s">
        <v>259</v>
      </c>
      <c r="C64" s="403"/>
      <c r="D64" s="404"/>
      <c r="E64" s="123"/>
      <c r="F64" s="70"/>
      <c r="G64" s="123"/>
      <c r="H64" s="70"/>
      <c r="I64" s="123"/>
      <c r="J64" s="70"/>
      <c r="L64" s="72" t="s">
        <v>244</v>
      </c>
      <c r="M64" s="82" t="s">
        <v>245</v>
      </c>
      <c r="N64" s="83"/>
      <c r="O64" s="83"/>
      <c r="P64" s="123"/>
      <c r="Q64" s="77">
        <f t="shared" si="42"/>
        <v>0</v>
      </c>
      <c r="R64" s="123"/>
      <c r="S64" s="77">
        <f t="shared" si="43"/>
        <v>0</v>
      </c>
      <c r="T64" s="123"/>
      <c r="U64" s="77">
        <f t="shared" si="44"/>
        <v>0</v>
      </c>
    </row>
    <row r="65" spans="1:21">
      <c r="A65" s="122" t="s">
        <v>260</v>
      </c>
      <c r="B65" s="405" t="s">
        <v>261</v>
      </c>
      <c r="C65" s="406"/>
      <c r="D65" s="407"/>
      <c r="E65" s="408">
        <f>IF(AND(E64+G64+I64=1,F61&lt;&gt;"",H61&lt;&gt;"",J61&lt;&gt;"",E64&gt;=0,G64&gt;=0,I64&gt;=0),F61*E64+H61*G64+J61*I64,0)</f>
        <v>0</v>
      </c>
      <c r="F65" s="409"/>
      <c r="G65" s="409"/>
      <c r="H65" s="409"/>
      <c r="I65" s="409"/>
      <c r="J65" s="410"/>
      <c r="L65" s="86" t="s">
        <v>246</v>
      </c>
      <c r="M65" s="88" t="s">
        <v>247</v>
      </c>
      <c r="N65" s="88"/>
      <c r="O65" s="88"/>
      <c r="P65" s="123"/>
      <c r="Q65" s="77">
        <f t="shared" si="42"/>
        <v>0</v>
      </c>
      <c r="R65" s="123"/>
      <c r="S65" s="77">
        <f t="shared" si="43"/>
        <v>0</v>
      </c>
      <c r="T65" s="123"/>
      <c r="U65" s="77">
        <f t="shared" si="44"/>
        <v>0</v>
      </c>
    </row>
    <row r="66" spans="1:21">
      <c r="L66" s="106"/>
      <c r="M66" s="115" t="s">
        <v>248</v>
      </c>
      <c r="N66" s="116"/>
      <c r="O66" s="116"/>
      <c r="P66" s="109">
        <f>SUM(P55:P65)</f>
        <v>0</v>
      </c>
      <c r="Q66" s="114">
        <f>SUM(Q55:Q65)</f>
        <v>0</v>
      </c>
      <c r="R66" s="109">
        <f t="shared" ref="R66:T66" si="45">SUM(R55:R65)</f>
        <v>0</v>
      </c>
      <c r="S66" s="114">
        <f>SUM(S55:S65)</f>
        <v>0</v>
      </c>
      <c r="T66" s="109">
        <f t="shared" si="45"/>
        <v>0</v>
      </c>
      <c r="U66" s="114">
        <f>SUM(U55:U65)</f>
        <v>0</v>
      </c>
    </row>
    <row r="67" spans="1:21">
      <c r="L67" s="117" t="s">
        <v>249</v>
      </c>
      <c r="M67" s="118" t="s">
        <v>250</v>
      </c>
      <c r="N67" s="118"/>
      <c r="O67" s="118"/>
      <c r="P67" s="109">
        <f>SUM(P10,P11,P46,P52,P66)</f>
        <v>1</v>
      </c>
      <c r="Q67" s="114">
        <f>ROUND(SUM(Q10,Q11,Q46,Q52,Q66),2)</f>
        <v>0</v>
      </c>
      <c r="R67" s="109">
        <f>SUM(R10,R11,R46,R52,R66)</f>
        <v>1</v>
      </c>
      <c r="S67" s="114">
        <f>ROUND(SUM(S10,S11,S46,S52,S66),2)</f>
        <v>0</v>
      </c>
      <c r="T67" s="109">
        <f>SUM(T10,T11,T46,T52,T66)</f>
        <v>1</v>
      </c>
      <c r="U67" s="114">
        <f>ROUND(SUM(U10,U11,U46,U52,U66),2)</f>
        <v>0</v>
      </c>
    </row>
    <row r="68" spans="1:21">
      <c r="L68" s="32" t="s">
        <v>251</v>
      </c>
      <c r="M68" s="90" t="s">
        <v>252</v>
      </c>
      <c r="N68" s="90"/>
      <c r="O68" s="90"/>
      <c r="P68" s="123"/>
      <c r="Q68" s="77">
        <f>P68*Q$67</f>
        <v>0</v>
      </c>
      <c r="R68" s="123"/>
      <c r="S68" s="77">
        <f>R68*S$67</f>
        <v>0</v>
      </c>
      <c r="T68" s="123"/>
      <c r="U68" s="77">
        <f>T68*U$67</f>
        <v>0</v>
      </c>
    </row>
    <row r="69" spans="1:21">
      <c r="L69" s="32" t="s">
        <v>253</v>
      </c>
      <c r="M69" s="90" t="s">
        <v>254</v>
      </c>
      <c r="N69" s="90"/>
      <c r="O69" s="90"/>
      <c r="P69" s="123"/>
      <c r="Q69" s="77">
        <f>P69*Q$67</f>
        <v>0</v>
      </c>
      <c r="R69" s="123"/>
      <c r="S69" s="77">
        <f>R69*S$67</f>
        <v>0</v>
      </c>
      <c r="T69" s="123"/>
      <c r="U69" s="77">
        <f>T69*U$67</f>
        <v>0</v>
      </c>
    </row>
    <row r="70" spans="1:21" ht="15" customHeight="1">
      <c r="L70" s="119"/>
      <c r="M70" s="405" t="s">
        <v>255</v>
      </c>
      <c r="N70" s="406"/>
      <c r="O70" s="407"/>
      <c r="P70" s="120"/>
      <c r="Q70" s="121">
        <f>SUM(Q$67:Q$69)</f>
        <v>0</v>
      </c>
      <c r="R70" s="120"/>
      <c r="S70" s="121">
        <f>SUM(S$67:S$69)</f>
        <v>0</v>
      </c>
      <c r="T70" s="120"/>
      <c r="U70" s="121">
        <f>SUM(U$67:U$69)</f>
        <v>0</v>
      </c>
    </row>
    <row r="71" spans="1:21" ht="15" customHeight="1">
      <c r="L71" s="59"/>
      <c r="M71" s="402" t="s">
        <v>274</v>
      </c>
      <c r="N71" s="403"/>
      <c r="O71" s="404"/>
      <c r="P71" s="91">
        <f>IF(AND(Q$70&lt;&gt;0,Q$10&lt;&gt;""),IF(Q$70/Q$10-1&gt;0,Q$70/Q$10-1,0),0)</f>
        <v>0</v>
      </c>
      <c r="Q71" s="77">
        <f>Q70-Q10</f>
        <v>0</v>
      </c>
      <c r="R71" s="91">
        <f>IF(AND(S$70&lt;&gt;0,S$10&lt;&gt;""),IF(S$70/S$10-1&gt;0,S$70/S$10-1,0),0)</f>
        <v>0</v>
      </c>
      <c r="S71" s="77">
        <f>S70-S10</f>
        <v>0</v>
      </c>
      <c r="T71" s="91">
        <f>IF(AND(U$70&lt;&gt;0,U$10&lt;&gt;""),IF(U$70/U$10-1&gt;0,U$70/U$10-1,0),0)</f>
        <v>0</v>
      </c>
      <c r="U71" s="77">
        <f>U70-U10</f>
        <v>0</v>
      </c>
    </row>
    <row r="72" spans="1:21" ht="36.75" customHeight="1">
      <c r="L72" s="59"/>
      <c r="M72" s="402" t="s">
        <v>257</v>
      </c>
      <c r="N72" s="403"/>
      <c r="O72" s="403"/>
      <c r="P72" s="91">
        <f>IF(Q70&lt;&gt;0,Q72/Q70,0)</f>
        <v>0</v>
      </c>
      <c r="Q72" s="134">
        <f>SUM(Q10,Q11,Q46,Q48,Q55,Q56,Q59)</f>
        <v>0</v>
      </c>
      <c r="R72" s="91">
        <f>IF(S70&lt;&gt;0,S72/S70,0)</f>
        <v>0</v>
      </c>
      <c r="S72" s="134">
        <f>SUM(S10,S11,S46,S48,S55,S56,S59)</f>
        <v>0</v>
      </c>
      <c r="T72" s="91">
        <f>IF(U70&lt;&gt;0,U72/U70,0)</f>
        <v>0</v>
      </c>
      <c r="U72" s="134">
        <f>SUM(U10,U11,U46,U48,U55,U56,U59)</f>
        <v>0</v>
      </c>
    </row>
    <row r="73" spans="1:21" ht="31.9" customHeight="1">
      <c r="L73" s="58" t="s">
        <v>258</v>
      </c>
      <c r="M73" s="402" t="s">
        <v>259</v>
      </c>
      <c r="N73" s="403"/>
      <c r="O73" s="404"/>
      <c r="P73" s="123"/>
      <c r="Q73" s="70"/>
      <c r="R73" s="123"/>
      <c r="S73" s="70"/>
      <c r="T73" s="123"/>
      <c r="U73" s="70"/>
    </row>
    <row r="74" spans="1:21" ht="15" customHeight="1">
      <c r="L74" s="122" t="s">
        <v>260</v>
      </c>
      <c r="M74" s="405" t="s">
        <v>261</v>
      </c>
      <c r="N74" s="406"/>
      <c r="O74" s="407"/>
      <c r="P74" s="408">
        <f>IF(AND(P73+R73+T73=1,Q70&lt;&gt;"",S70&lt;&gt;"",U70&lt;&gt;"",P73&gt;=0,R73&gt;=0,T73&gt;=0),Q70*P73+S70*R73+U70*T73,0)</f>
        <v>0</v>
      </c>
      <c r="Q74" s="409"/>
      <c r="R74" s="409"/>
      <c r="S74" s="409"/>
      <c r="T74" s="409"/>
      <c r="U74" s="410"/>
    </row>
  </sheetData>
  <sheetProtection algorithmName="SHA-512" hashValue="hcvX6ILBKunL7RFHlD/Wg73oTq63xnSEbcCDVaqRTp7Hq2xgQ1T3jVc39N4l1xQZBNHhSGPsuRNrpkvDSfejnA==" saltValue="7TmHDO4mQLV8s1q1Kf0syw==" spinCount="100000" sheet="1" objects="1" scenarios="1"/>
  <mergeCells count="27">
    <mergeCell ref="A1:F1"/>
    <mergeCell ref="A5:B5"/>
    <mergeCell ref="C5:F5"/>
    <mergeCell ref="G5:J7"/>
    <mergeCell ref="P8:Q8"/>
    <mergeCell ref="R8:S8"/>
    <mergeCell ref="T8:U8"/>
    <mergeCell ref="L5:M5"/>
    <mergeCell ref="N5:Q5"/>
    <mergeCell ref="R5:U7"/>
    <mergeCell ref="E65:J65"/>
    <mergeCell ref="B39:D39"/>
    <mergeCell ref="M48:O48"/>
    <mergeCell ref="E8:F8"/>
    <mergeCell ref="G8:H8"/>
    <mergeCell ref="I8:J8"/>
    <mergeCell ref="B61:D61"/>
    <mergeCell ref="B62:D62"/>
    <mergeCell ref="B63:D63"/>
    <mergeCell ref="B64:D64"/>
    <mergeCell ref="B65:D65"/>
    <mergeCell ref="M74:O74"/>
    <mergeCell ref="P74:U74"/>
    <mergeCell ref="M72:O72"/>
    <mergeCell ref="M73:O73"/>
    <mergeCell ref="M70:O70"/>
    <mergeCell ref="M71:O7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1CEB-7998-44C8-B063-6609D5EB8BA9}">
  <sheetPr>
    <tabColor theme="4"/>
  </sheetPr>
  <dimension ref="A1:X137"/>
  <sheetViews>
    <sheetView topLeftCell="B1" zoomScale="70" zoomScaleNormal="70" workbookViewId="0">
      <selection activeCell="I11" sqref="I11"/>
    </sheetView>
  </sheetViews>
  <sheetFormatPr baseColWidth="10" defaultRowHeight="15"/>
  <cols>
    <col min="2" max="2" width="40.28515625" customWidth="1"/>
    <col min="3" max="3" width="19.140625" customWidth="1"/>
    <col min="5" max="5" width="26.85546875" customWidth="1"/>
    <col min="6" max="6" width="13.85546875" customWidth="1"/>
    <col min="8" max="9" width="12.42578125" customWidth="1"/>
    <col min="10" max="10" width="39.7109375" customWidth="1"/>
    <col min="11" max="11" width="16" customWidth="1"/>
    <col min="12" max="12" width="14" customWidth="1"/>
    <col min="13" max="13" width="16" customWidth="1"/>
    <col min="14" max="14" width="14" customWidth="1"/>
    <col min="15" max="15" width="16" customWidth="1"/>
    <col min="16" max="16" width="14" customWidth="1"/>
    <col min="17" max="17" width="17.5703125" customWidth="1"/>
    <col min="18" max="19" width="15.5703125" customWidth="1"/>
    <col min="20" max="22" width="13.85546875" customWidth="1"/>
    <col min="23" max="23" width="21.85546875" customWidth="1"/>
  </cols>
  <sheetData>
    <row r="1" spans="1:24" ht="18.75">
      <c r="A1" s="433" t="s">
        <v>285</v>
      </c>
      <c r="B1" s="433"/>
      <c r="C1" s="205" t="s">
        <v>304</v>
      </c>
      <c r="D1" s="206" t="s">
        <v>303</v>
      </c>
      <c r="E1" s="207" t="s">
        <v>301</v>
      </c>
    </row>
    <row r="2" spans="1:24" ht="18.75">
      <c r="A2" s="424" t="s">
        <v>326</v>
      </c>
      <c r="B2" s="424"/>
      <c r="C2" s="434" t="str">
        <f>Objektinformationen!B5</f>
        <v>Mona Mare</v>
      </c>
      <c r="D2" s="434"/>
      <c r="E2" s="434"/>
    </row>
    <row r="3" spans="1:24" ht="18.75">
      <c r="A3" s="424" t="s">
        <v>332</v>
      </c>
      <c r="B3" s="424"/>
      <c r="C3" s="218">
        <f>Objektinformationen!F5</f>
        <v>6100</v>
      </c>
      <c r="D3" s="218"/>
      <c r="E3" s="204"/>
    </row>
    <row r="4" spans="1:24" ht="18.75">
      <c r="A4" s="424" t="s">
        <v>327</v>
      </c>
      <c r="B4" s="424"/>
      <c r="C4" s="218">
        <f>Q137</f>
        <v>806236.95199999993</v>
      </c>
      <c r="D4" s="218"/>
      <c r="E4" s="204"/>
    </row>
    <row r="5" spans="1:24" ht="18.75">
      <c r="A5" s="424" t="s">
        <v>330</v>
      </c>
      <c r="B5" s="424"/>
      <c r="C5" s="218">
        <f>S137</f>
        <v>0</v>
      </c>
      <c r="D5" s="218"/>
      <c r="E5" s="204"/>
    </row>
    <row r="6" spans="1:24" ht="18.75">
      <c r="A6" s="424" t="s">
        <v>334</v>
      </c>
      <c r="B6" s="424"/>
      <c r="C6" s="218">
        <f>C5/12</f>
        <v>0</v>
      </c>
      <c r="D6" s="218"/>
      <c r="E6" s="204"/>
    </row>
    <row r="7" spans="1:24" ht="18.75">
      <c r="A7" s="425" t="s">
        <v>331</v>
      </c>
      <c r="B7" s="425"/>
      <c r="C7" s="217">
        <f>W137</f>
        <v>0</v>
      </c>
      <c r="D7" s="217"/>
      <c r="E7" s="145"/>
    </row>
    <row r="8" spans="1:24" ht="15" customHeight="1">
      <c r="A8" s="426" t="s">
        <v>286</v>
      </c>
      <c r="B8" s="427" t="s">
        <v>329</v>
      </c>
      <c r="C8" s="426" t="s">
        <v>288</v>
      </c>
      <c r="D8" s="426" t="s">
        <v>292</v>
      </c>
      <c r="E8" s="426" t="s">
        <v>289</v>
      </c>
      <c r="F8" s="426" t="s">
        <v>283</v>
      </c>
      <c r="G8" s="426" t="s">
        <v>290</v>
      </c>
      <c r="H8" s="426" t="s">
        <v>291</v>
      </c>
      <c r="I8" s="430" t="s">
        <v>293</v>
      </c>
      <c r="J8" s="426" t="s">
        <v>294</v>
      </c>
      <c r="K8" s="426" t="s">
        <v>295</v>
      </c>
      <c r="L8" s="426" t="s">
        <v>378</v>
      </c>
      <c r="M8" s="430" t="s">
        <v>299</v>
      </c>
      <c r="N8" s="430" t="s">
        <v>379</v>
      </c>
      <c r="O8" s="430" t="s">
        <v>300</v>
      </c>
      <c r="P8" s="430" t="s">
        <v>404</v>
      </c>
      <c r="Q8" s="426" t="s">
        <v>296</v>
      </c>
      <c r="R8" s="426" t="s">
        <v>328</v>
      </c>
      <c r="S8" s="426" t="s">
        <v>297</v>
      </c>
      <c r="T8" s="426" t="s">
        <v>401</v>
      </c>
      <c r="U8" s="426" t="s">
        <v>402</v>
      </c>
      <c r="V8" s="426" t="s">
        <v>403</v>
      </c>
      <c r="W8" s="426" t="s">
        <v>298</v>
      </c>
      <c r="X8" s="435"/>
    </row>
    <row r="9" spans="1:24">
      <c r="A9" s="426"/>
      <c r="B9" s="428"/>
      <c r="C9" s="426"/>
      <c r="D9" s="426"/>
      <c r="E9" s="426"/>
      <c r="F9" s="426"/>
      <c r="G9" s="426"/>
      <c r="H9" s="426"/>
      <c r="I9" s="431"/>
      <c r="J9" s="426"/>
      <c r="K9" s="426"/>
      <c r="L9" s="426"/>
      <c r="M9" s="431"/>
      <c r="N9" s="431"/>
      <c r="O9" s="431"/>
      <c r="P9" s="431"/>
      <c r="Q9" s="426"/>
      <c r="R9" s="426"/>
      <c r="S9" s="426"/>
      <c r="T9" s="426"/>
      <c r="U9" s="426"/>
      <c r="V9" s="426"/>
      <c r="W9" s="426"/>
      <c r="X9" s="435"/>
    </row>
    <row r="10" spans="1:24" ht="27.75" customHeight="1">
      <c r="A10" s="426"/>
      <c r="B10" s="429"/>
      <c r="C10" s="426"/>
      <c r="D10" s="426"/>
      <c r="E10" s="426"/>
      <c r="F10" s="426"/>
      <c r="G10" s="426"/>
      <c r="H10" s="426"/>
      <c r="I10" s="432"/>
      <c r="J10" s="426"/>
      <c r="K10" s="426"/>
      <c r="L10" s="426"/>
      <c r="M10" s="432"/>
      <c r="N10" s="432"/>
      <c r="O10" s="432"/>
      <c r="P10" s="432"/>
      <c r="Q10" s="426"/>
      <c r="R10" s="426"/>
      <c r="S10" s="426"/>
      <c r="T10" s="426"/>
      <c r="U10" s="426"/>
      <c r="V10" s="426"/>
      <c r="W10" s="426"/>
    </row>
    <row r="11" spans="1:24" ht="20.100000000000001" customHeight="1">
      <c r="A11" s="143">
        <v>1</v>
      </c>
      <c r="B11" s="146" t="s">
        <v>610</v>
      </c>
      <c r="C11" s="143" t="s">
        <v>336</v>
      </c>
      <c r="D11" s="261" t="s">
        <v>341</v>
      </c>
      <c r="E11" s="7" t="s">
        <v>348</v>
      </c>
      <c r="F11" s="7" t="s">
        <v>448</v>
      </c>
      <c r="G11" s="7" t="s">
        <v>148</v>
      </c>
      <c r="H11" s="140">
        <v>30.35</v>
      </c>
      <c r="I11" s="213"/>
      <c r="J11" s="140">
        <v>7</v>
      </c>
      <c r="K11" s="147">
        <f>'Stundenverrechnungssätze UR'!$E$65</f>
        <v>0</v>
      </c>
      <c r="L11" s="142">
        <v>288.39999999999998</v>
      </c>
      <c r="M11" s="147">
        <f>'Stundenverrechnungssätze UR'!$AA$74</f>
        <v>0</v>
      </c>
      <c r="N11" s="142">
        <v>56.8</v>
      </c>
      <c r="O11" s="147">
        <f>'Stundenverrechnungssätze UR'!$AL$74</f>
        <v>0</v>
      </c>
      <c r="P11" s="142">
        <v>3</v>
      </c>
      <c r="Q11" s="142">
        <f>(L11+N11+P11)*H11</f>
        <v>10567.87</v>
      </c>
      <c r="R11" s="141" t="e">
        <f>H11/I11</f>
        <v>#DIV/0!</v>
      </c>
      <c r="S11" s="141" t="e">
        <f>(L11++N11+P11)*R11</f>
        <v>#DIV/0!</v>
      </c>
      <c r="T11" s="209" t="e">
        <f>R11*K11</f>
        <v>#DIV/0!</v>
      </c>
      <c r="U11" s="209" t="e">
        <f>R11*M11</f>
        <v>#DIV/0!</v>
      </c>
      <c r="V11" s="209" t="e">
        <f>R11*O11</f>
        <v>#DIV/0!</v>
      </c>
      <c r="W11" s="209" t="e">
        <f>(T11*L11)+(N11*U11)+(V11*P11)</f>
        <v>#DIV/0!</v>
      </c>
    </row>
    <row r="12" spans="1:24" ht="20.100000000000001" customHeight="1">
      <c r="A12" s="143">
        <v>2</v>
      </c>
      <c r="B12" s="146" t="s">
        <v>610</v>
      </c>
      <c r="C12" s="143" t="s">
        <v>336</v>
      </c>
      <c r="D12" s="261" t="s">
        <v>342</v>
      </c>
      <c r="E12" s="7" t="s">
        <v>346</v>
      </c>
      <c r="F12" s="7" t="s">
        <v>340</v>
      </c>
      <c r="G12" s="7" t="s">
        <v>148</v>
      </c>
      <c r="H12" s="140">
        <v>297.60000000000002</v>
      </c>
      <c r="I12" s="213"/>
      <c r="J12" s="140">
        <v>7</v>
      </c>
      <c r="K12" s="147">
        <f>'Stundenverrechnungssätze UR'!$E$65</f>
        <v>0</v>
      </c>
      <c r="L12" s="142">
        <v>288.39999999999998</v>
      </c>
      <c r="M12" s="147">
        <f>'Stundenverrechnungssätze UR'!$AA$74</f>
        <v>0</v>
      </c>
      <c r="N12" s="142">
        <v>56.8</v>
      </c>
      <c r="O12" s="147">
        <f>'Stundenverrechnungssätze UR'!$AL$74</f>
        <v>0</v>
      </c>
      <c r="P12" s="142">
        <v>3</v>
      </c>
      <c r="Q12" s="142">
        <f t="shared" ref="Q12" si="0">(L12+N12+P12)*H12</f>
        <v>103624.32000000001</v>
      </c>
      <c r="R12" s="141" t="e">
        <f t="shared" ref="R12" si="1">H12/I12</f>
        <v>#DIV/0!</v>
      </c>
      <c r="S12" s="141" t="e">
        <f t="shared" ref="S12:S53" si="2">(L12++N12+P12)*R12</f>
        <v>#DIV/0!</v>
      </c>
      <c r="T12" s="209" t="e">
        <f t="shared" ref="T12" si="3">R12*K12</f>
        <v>#DIV/0!</v>
      </c>
      <c r="U12" s="209" t="e">
        <f t="shared" ref="U12" si="4">R12*M12</f>
        <v>#DIV/0!</v>
      </c>
      <c r="V12" s="209" t="e">
        <f t="shared" ref="V12" si="5">R12*O12</f>
        <v>#DIV/0!</v>
      </c>
      <c r="W12" s="209" t="e">
        <f t="shared" ref="W12:W53" si="6">(T12*L12)+(N12*U12)+(V12*P12)</f>
        <v>#DIV/0!</v>
      </c>
    </row>
    <row r="13" spans="1:24" ht="20.100000000000001" customHeight="1">
      <c r="A13" s="143">
        <v>3</v>
      </c>
      <c r="B13" s="146" t="s">
        <v>610</v>
      </c>
      <c r="C13" s="143" t="s">
        <v>336</v>
      </c>
      <c r="D13" s="261" t="s">
        <v>431</v>
      </c>
      <c r="E13" s="7" t="s">
        <v>449</v>
      </c>
      <c r="F13" s="7" t="s">
        <v>340</v>
      </c>
      <c r="G13" s="7" t="s">
        <v>19</v>
      </c>
      <c r="H13" s="140">
        <v>46.04</v>
      </c>
      <c r="I13" s="213"/>
      <c r="J13" s="223"/>
      <c r="K13" s="222"/>
      <c r="L13" s="222"/>
      <c r="M13" s="222"/>
      <c r="N13" s="222"/>
      <c r="O13" s="222"/>
      <c r="P13" s="224"/>
      <c r="Q13" s="224"/>
      <c r="R13" s="225"/>
      <c r="S13" s="225"/>
      <c r="T13" s="226"/>
      <c r="U13" s="226"/>
      <c r="V13" s="226"/>
      <c r="W13" s="226"/>
    </row>
    <row r="14" spans="1:24" ht="20.100000000000001" customHeight="1">
      <c r="A14" s="143">
        <v>4</v>
      </c>
      <c r="B14" s="146" t="s">
        <v>610</v>
      </c>
      <c r="C14" s="143" t="s">
        <v>336</v>
      </c>
      <c r="D14" s="261" t="s">
        <v>432</v>
      </c>
      <c r="E14" s="7" t="s">
        <v>450</v>
      </c>
      <c r="F14" s="7" t="s">
        <v>340</v>
      </c>
      <c r="G14" s="7" t="s">
        <v>19</v>
      </c>
      <c r="H14" s="140">
        <v>56.05</v>
      </c>
      <c r="I14" s="213"/>
      <c r="J14" s="223"/>
      <c r="K14" s="222"/>
      <c r="L14" s="222"/>
      <c r="M14" s="222"/>
      <c r="N14" s="222"/>
      <c r="O14" s="222"/>
      <c r="P14" s="224"/>
      <c r="Q14" s="224"/>
      <c r="R14" s="225"/>
      <c r="S14" s="225"/>
      <c r="T14" s="226"/>
      <c r="U14" s="226"/>
      <c r="V14" s="226"/>
      <c r="W14" s="226"/>
    </row>
    <row r="15" spans="1:24" ht="20.100000000000001" customHeight="1">
      <c r="A15" s="143">
        <v>5</v>
      </c>
      <c r="B15" s="146" t="s">
        <v>610</v>
      </c>
      <c r="C15" s="143" t="s">
        <v>336</v>
      </c>
      <c r="D15" s="261" t="s">
        <v>433</v>
      </c>
      <c r="E15" s="7" t="s">
        <v>11</v>
      </c>
      <c r="F15" s="7" t="s">
        <v>340</v>
      </c>
      <c r="G15" s="7" t="s">
        <v>25</v>
      </c>
      <c r="H15" s="140">
        <v>46.14</v>
      </c>
      <c r="I15" s="213"/>
      <c r="J15" s="223"/>
      <c r="K15" s="222"/>
      <c r="L15" s="222"/>
      <c r="M15" s="222"/>
      <c r="N15" s="222"/>
      <c r="O15" s="222"/>
      <c r="P15" s="224"/>
      <c r="Q15" s="224"/>
      <c r="R15" s="225"/>
      <c r="S15" s="225"/>
      <c r="T15" s="226"/>
      <c r="U15" s="226"/>
      <c r="V15" s="226"/>
      <c r="W15" s="226"/>
    </row>
    <row r="16" spans="1:24" ht="20.100000000000001" customHeight="1">
      <c r="A16" s="143">
        <v>6</v>
      </c>
      <c r="B16" s="146" t="s">
        <v>610</v>
      </c>
      <c r="C16" s="143" t="s">
        <v>336</v>
      </c>
      <c r="D16" s="261" t="s">
        <v>434</v>
      </c>
      <c r="E16" s="7" t="s">
        <v>358</v>
      </c>
      <c r="F16" s="7" t="s">
        <v>340</v>
      </c>
      <c r="G16" s="7" t="s">
        <v>347</v>
      </c>
      <c r="H16" s="140">
        <v>5.13</v>
      </c>
      <c r="I16" s="223"/>
      <c r="J16" s="223"/>
      <c r="K16" s="222"/>
      <c r="L16" s="222"/>
      <c r="M16" s="222"/>
      <c r="N16" s="222"/>
      <c r="O16" s="222"/>
      <c r="P16" s="224"/>
      <c r="Q16" s="224"/>
      <c r="R16" s="225"/>
      <c r="S16" s="225"/>
      <c r="T16" s="226"/>
      <c r="U16" s="226"/>
      <c r="V16" s="226"/>
      <c r="W16" s="226"/>
    </row>
    <row r="17" spans="1:23" ht="20.100000000000001" customHeight="1">
      <c r="A17" s="143">
        <v>7</v>
      </c>
      <c r="B17" s="146" t="s">
        <v>610</v>
      </c>
      <c r="C17" s="143" t="s">
        <v>336</v>
      </c>
      <c r="D17" s="261" t="s">
        <v>435</v>
      </c>
      <c r="E17" s="7" t="s">
        <v>345</v>
      </c>
      <c r="F17" s="7" t="s">
        <v>340</v>
      </c>
      <c r="G17" s="7" t="s">
        <v>23</v>
      </c>
      <c r="H17" s="140">
        <v>6.66</v>
      </c>
      <c r="I17" s="213"/>
      <c r="J17" s="223"/>
      <c r="K17" s="222"/>
      <c r="L17" s="222"/>
      <c r="M17" s="222"/>
      <c r="N17" s="222"/>
      <c r="O17" s="222"/>
      <c r="P17" s="224"/>
      <c r="Q17" s="224"/>
      <c r="R17" s="225"/>
      <c r="S17" s="225"/>
      <c r="T17" s="226"/>
      <c r="U17" s="226"/>
      <c r="V17" s="226"/>
      <c r="W17" s="226"/>
    </row>
    <row r="18" spans="1:23" ht="20.100000000000001" customHeight="1">
      <c r="A18" s="143">
        <v>8</v>
      </c>
      <c r="B18" s="146" t="s">
        <v>610</v>
      </c>
      <c r="C18" s="143" t="s">
        <v>336</v>
      </c>
      <c r="D18" s="261" t="s">
        <v>436</v>
      </c>
      <c r="E18" s="7" t="s">
        <v>451</v>
      </c>
      <c r="F18" s="7" t="s">
        <v>340</v>
      </c>
      <c r="G18" s="7" t="s">
        <v>147</v>
      </c>
      <c r="H18" s="140">
        <v>12.03</v>
      </c>
      <c r="I18" s="213"/>
      <c r="J18" s="223"/>
      <c r="K18" s="222"/>
      <c r="L18" s="222"/>
      <c r="M18" s="222"/>
      <c r="N18" s="222"/>
      <c r="O18" s="222"/>
      <c r="P18" s="224"/>
      <c r="Q18" s="224"/>
      <c r="R18" s="225"/>
      <c r="S18" s="225"/>
      <c r="T18" s="226"/>
      <c r="U18" s="226"/>
      <c r="V18" s="226"/>
      <c r="W18" s="226"/>
    </row>
    <row r="19" spans="1:23" ht="20.100000000000001" customHeight="1">
      <c r="A19" s="143">
        <v>9</v>
      </c>
      <c r="B19" s="146" t="s">
        <v>610</v>
      </c>
      <c r="C19" s="143" t="s">
        <v>336</v>
      </c>
      <c r="D19" s="261" t="s">
        <v>443</v>
      </c>
      <c r="E19" s="7" t="s">
        <v>343</v>
      </c>
      <c r="F19" s="7" t="s">
        <v>340</v>
      </c>
      <c r="G19" s="7" t="s">
        <v>149</v>
      </c>
      <c r="H19" s="140">
        <v>3.52</v>
      </c>
      <c r="I19" s="213"/>
      <c r="J19" s="140">
        <v>7</v>
      </c>
      <c r="K19" s="147">
        <f>'Stundenverrechnungssätze UR'!$E$65</f>
        <v>0</v>
      </c>
      <c r="L19" s="142">
        <v>288.39999999999998</v>
      </c>
      <c r="M19" s="147">
        <f>'Stundenverrechnungssätze UR'!$AA$74</f>
        <v>0</v>
      </c>
      <c r="N19" s="142">
        <v>56.8</v>
      </c>
      <c r="O19" s="147">
        <f>'Stundenverrechnungssätze UR'!$AL$74</f>
        <v>0</v>
      </c>
      <c r="P19" s="142">
        <v>3</v>
      </c>
      <c r="Q19" s="142">
        <f t="shared" ref="Q19:Q20" si="7">(L19+N19+P19)*H19</f>
        <v>1225.664</v>
      </c>
      <c r="R19" s="141" t="e">
        <f t="shared" ref="R19:R20" si="8">H19/I19</f>
        <v>#DIV/0!</v>
      </c>
      <c r="S19" s="141" t="e">
        <f t="shared" ref="S19:S20" si="9">(L19++N19+P19)*R19</f>
        <v>#DIV/0!</v>
      </c>
      <c r="T19" s="209" t="e">
        <f t="shared" ref="T19:T20" si="10">R19*K19</f>
        <v>#DIV/0!</v>
      </c>
      <c r="U19" s="209" t="e">
        <f t="shared" ref="U19:U20" si="11">R19*M19</f>
        <v>#DIV/0!</v>
      </c>
      <c r="V19" s="209" t="e">
        <f t="shared" ref="V19:V20" si="12">R19*O19</f>
        <v>#DIV/0!</v>
      </c>
      <c r="W19" s="209" t="e">
        <f t="shared" ref="W19:W20" si="13">(T19*L19)+(N19*U19)+(V19*P19)</f>
        <v>#DIV/0!</v>
      </c>
    </row>
    <row r="20" spans="1:23" ht="20.100000000000001" customHeight="1">
      <c r="A20" s="143">
        <v>10</v>
      </c>
      <c r="B20" s="146" t="s">
        <v>610</v>
      </c>
      <c r="C20" s="143" t="s">
        <v>336</v>
      </c>
      <c r="D20" s="261" t="s">
        <v>444</v>
      </c>
      <c r="E20" s="7" t="s">
        <v>567</v>
      </c>
      <c r="F20" s="7" t="s">
        <v>340</v>
      </c>
      <c r="G20" s="7" t="s">
        <v>149</v>
      </c>
      <c r="H20" s="140">
        <v>9.8800000000000008</v>
      </c>
      <c r="I20" s="213"/>
      <c r="J20" s="140">
        <v>7</v>
      </c>
      <c r="K20" s="147">
        <f>'Stundenverrechnungssätze UR'!$E$65</f>
        <v>0</v>
      </c>
      <c r="L20" s="142">
        <v>288.39999999999998</v>
      </c>
      <c r="M20" s="147">
        <f>'Stundenverrechnungssätze UR'!$AA$74</f>
        <v>0</v>
      </c>
      <c r="N20" s="142">
        <v>56.8</v>
      </c>
      <c r="O20" s="147">
        <f>'Stundenverrechnungssätze UR'!$AL$74</f>
        <v>0</v>
      </c>
      <c r="P20" s="142">
        <v>3</v>
      </c>
      <c r="Q20" s="142">
        <f t="shared" si="7"/>
        <v>3440.2160000000003</v>
      </c>
      <c r="R20" s="141" t="e">
        <f t="shared" si="8"/>
        <v>#DIV/0!</v>
      </c>
      <c r="S20" s="141" t="e">
        <f t="shared" si="9"/>
        <v>#DIV/0!</v>
      </c>
      <c r="T20" s="209" t="e">
        <f t="shared" si="10"/>
        <v>#DIV/0!</v>
      </c>
      <c r="U20" s="209" t="e">
        <f t="shared" si="11"/>
        <v>#DIV/0!</v>
      </c>
      <c r="V20" s="209" t="e">
        <f t="shared" si="12"/>
        <v>#DIV/0!</v>
      </c>
      <c r="W20" s="209" t="e">
        <f t="shared" si="13"/>
        <v>#DIV/0!</v>
      </c>
    </row>
    <row r="21" spans="1:23">
      <c r="A21" s="418" t="s">
        <v>456</v>
      </c>
      <c r="B21" s="419"/>
      <c r="C21" s="419"/>
      <c r="D21" s="419"/>
      <c r="E21" s="419"/>
      <c r="F21" s="419"/>
      <c r="G21" s="420"/>
      <c r="H21" s="148">
        <f>SUM(H11:H20)</f>
        <v>513.40000000000009</v>
      </c>
      <c r="I21" s="421"/>
      <c r="J21" s="422"/>
      <c r="K21" s="422"/>
      <c r="L21" s="422"/>
      <c r="M21" s="422"/>
      <c r="N21" s="422"/>
      <c r="O21" s="422"/>
      <c r="P21" s="423"/>
      <c r="Q21" s="208">
        <f>SUM(Q11:Q20)</f>
        <v>118858.07</v>
      </c>
      <c r="R21" s="208">
        <f t="shared" ref="R21:W21" si="14">_xlfn.AGGREGATE(9, 6, R11:R20)</f>
        <v>0</v>
      </c>
      <c r="S21" s="208">
        <f t="shared" si="14"/>
        <v>0</v>
      </c>
      <c r="T21" s="210">
        <f t="shared" si="14"/>
        <v>0</v>
      </c>
      <c r="U21" s="210">
        <f>_xlfn.AGGREGATE(9, 6, U11:U20)</f>
        <v>0</v>
      </c>
      <c r="V21" s="210">
        <f t="shared" si="14"/>
        <v>0</v>
      </c>
      <c r="W21" s="210">
        <f t="shared" si="14"/>
        <v>0</v>
      </c>
    </row>
    <row r="22" spans="1:23" ht="20.100000000000001" customHeight="1">
      <c r="A22" s="143">
        <v>11</v>
      </c>
      <c r="B22" s="12" t="s">
        <v>611</v>
      </c>
      <c r="C22" s="143" t="s">
        <v>336</v>
      </c>
      <c r="D22" s="261" t="s">
        <v>437</v>
      </c>
      <c r="E22" s="7" t="s">
        <v>452</v>
      </c>
      <c r="F22" s="7" t="s">
        <v>340</v>
      </c>
      <c r="G22" s="7" t="s">
        <v>25</v>
      </c>
      <c r="H22" s="140">
        <v>17.41</v>
      </c>
      <c r="I22" s="213"/>
      <c r="J22" s="223"/>
      <c r="K22" s="222"/>
      <c r="L22" s="222"/>
      <c r="M22" s="222"/>
      <c r="N22" s="222"/>
      <c r="O22" s="222"/>
      <c r="P22" s="224"/>
      <c r="Q22" s="224"/>
      <c r="R22" s="225"/>
      <c r="S22" s="225"/>
      <c r="T22" s="226"/>
      <c r="U22" s="226"/>
      <c r="V22" s="226"/>
      <c r="W22" s="226"/>
    </row>
    <row r="23" spans="1:23" ht="20.100000000000001" customHeight="1">
      <c r="A23" s="143">
        <v>12</v>
      </c>
      <c r="B23" s="12" t="s">
        <v>611</v>
      </c>
      <c r="C23" s="143" t="s">
        <v>336</v>
      </c>
      <c r="D23" s="261" t="s">
        <v>438</v>
      </c>
      <c r="E23" s="7" t="s">
        <v>452</v>
      </c>
      <c r="F23" s="7" t="s">
        <v>340</v>
      </c>
      <c r="G23" s="221" t="s">
        <v>25</v>
      </c>
      <c r="H23" s="140">
        <v>6.57</v>
      </c>
      <c r="I23" s="213"/>
      <c r="J23" s="223"/>
      <c r="K23" s="222"/>
      <c r="L23" s="222"/>
      <c r="M23" s="222"/>
      <c r="N23" s="222"/>
      <c r="O23" s="222"/>
      <c r="P23" s="224"/>
      <c r="Q23" s="224"/>
      <c r="R23" s="225"/>
      <c r="S23" s="225"/>
      <c r="T23" s="226"/>
      <c r="U23" s="226"/>
      <c r="V23" s="226"/>
      <c r="W23" s="226"/>
    </row>
    <row r="24" spans="1:23" ht="20.100000000000001" customHeight="1">
      <c r="A24" s="143">
        <v>13</v>
      </c>
      <c r="B24" s="12" t="s">
        <v>611</v>
      </c>
      <c r="C24" s="143" t="s">
        <v>336</v>
      </c>
      <c r="D24" s="261" t="s">
        <v>439</v>
      </c>
      <c r="E24" s="7" t="s">
        <v>454</v>
      </c>
      <c r="F24" s="7" t="s">
        <v>340</v>
      </c>
      <c r="G24" s="221" t="s">
        <v>147</v>
      </c>
      <c r="H24" s="140">
        <v>23.96</v>
      </c>
      <c r="I24" s="213"/>
      <c r="J24" s="223"/>
      <c r="K24" s="222"/>
      <c r="L24" s="222"/>
      <c r="M24" s="222"/>
      <c r="N24" s="222"/>
      <c r="O24" s="222"/>
      <c r="P24" s="224"/>
      <c r="Q24" s="224"/>
      <c r="R24" s="225"/>
      <c r="S24" s="225"/>
      <c r="T24" s="226"/>
      <c r="U24" s="226"/>
      <c r="V24" s="226"/>
      <c r="W24" s="226"/>
    </row>
    <row r="25" spans="1:23" ht="20.100000000000001" customHeight="1">
      <c r="A25" s="143">
        <v>14</v>
      </c>
      <c r="B25" s="12" t="s">
        <v>611</v>
      </c>
      <c r="C25" s="143" t="s">
        <v>336</v>
      </c>
      <c r="D25" s="261" t="s">
        <v>440</v>
      </c>
      <c r="E25" s="7" t="s">
        <v>455</v>
      </c>
      <c r="F25" s="7" t="s">
        <v>340</v>
      </c>
      <c r="G25" s="221" t="s">
        <v>147</v>
      </c>
      <c r="H25" s="140">
        <v>21.44</v>
      </c>
      <c r="I25" s="213"/>
      <c r="J25" s="223"/>
      <c r="K25" s="222"/>
      <c r="L25" s="222"/>
      <c r="M25" s="222"/>
      <c r="N25" s="222"/>
      <c r="O25" s="222"/>
      <c r="P25" s="224"/>
      <c r="Q25" s="224"/>
      <c r="R25" s="225"/>
      <c r="S25" s="225"/>
      <c r="T25" s="226"/>
      <c r="U25" s="226"/>
      <c r="V25" s="226"/>
      <c r="W25" s="226"/>
    </row>
    <row r="26" spans="1:23" ht="20.100000000000001" customHeight="1">
      <c r="A26" s="143">
        <v>15</v>
      </c>
      <c r="B26" s="12" t="s">
        <v>611</v>
      </c>
      <c r="C26" s="143" t="s">
        <v>336</v>
      </c>
      <c r="D26" s="261" t="s">
        <v>441</v>
      </c>
      <c r="E26" s="7" t="s">
        <v>12</v>
      </c>
      <c r="F26" s="7" t="s">
        <v>340</v>
      </c>
      <c r="G26" s="221" t="s">
        <v>26</v>
      </c>
      <c r="H26" s="140">
        <v>2.0099999999999998</v>
      </c>
      <c r="I26" s="213"/>
      <c r="J26" s="223"/>
      <c r="K26" s="222"/>
      <c r="L26" s="222"/>
      <c r="M26" s="222"/>
      <c r="N26" s="222"/>
      <c r="O26" s="222"/>
      <c r="P26" s="224"/>
      <c r="Q26" s="224"/>
      <c r="R26" s="225"/>
      <c r="S26" s="225"/>
      <c r="T26" s="226"/>
      <c r="U26" s="226"/>
      <c r="V26" s="226"/>
      <c r="W26" s="226"/>
    </row>
    <row r="27" spans="1:23">
      <c r="A27" s="418" t="s">
        <v>457</v>
      </c>
      <c r="B27" s="419"/>
      <c r="C27" s="419"/>
      <c r="D27" s="419"/>
      <c r="E27" s="419"/>
      <c r="F27" s="419"/>
      <c r="G27" s="420"/>
      <c r="H27" s="148">
        <f>SUM(H22:H26)</f>
        <v>71.39</v>
      </c>
      <c r="I27" s="421"/>
      <c r="J27" s="422"/>
      <c r="K27" s="422"/>
      <c r="L27" s="422"/>
      <c r="M27" s="422"/>
      <c r="N27" s="422"/>
      <c r="O27" s="422"/>
      <c r="P27" s="423"/>
      <c r="Q27" s="208">
        <f>SUM(Q22:Q26)</f>
        <v>0</v>
      </c>
      <c r="R27" s="208">
        <f t="shared" ref="R27:W27" si="15">_xlfn.AGGREGATE(9, 6, R22:R26)</f>
        <v>0</v>
      </c>
      <c r="S27" s="208">
        <f t="shared" si="15"/>
        <v>0</v>
      </c>
      <c r="T27" s="210">
        <f t="shared" si="15"/>
        <v>0</v>
      </c>
      <c r="U27" s="210">
        <f t="shared" si="15"/>
        <v>0</v>
      </c>
      <c r="V27" s="210">
        <f t="shared" si="15"/>
        <v>0</v>
      </c>
      <c r="W27" s="210">
        <f t="shared" si="15"/>
        <v>0</v>
      </c>
    </row>
    <row r="28" spans="1:23" ht="20.100000000000001" customHeight="1">
      <c r="A28" s="143">
        <v>16</v>
      </c>
      <c r="B28" s="12" t="s">
        <v>461</v>
      </c>
      <c r="C28" s="143" t="s">
        <v>336</v>
      </c>
      <c r="D28" s="261" t="s">
        <v>442</v>
      </c>
      <c r="E28" s="7" t="s">
        <v>458</v>
      </c>
      <c r="F28" s="7" t="s">
        <v>340</v>
      </c>
      <c r="G28" s="221" t="s">
        <v>149</v>
      </c>
      <c r="H28" s="140">
        <v>35.93</v>
      </c>
      <c r="I28" s="213"/>
      <c r="J28" s="140">
        <v>12</v>
      </c>
      <c r="K28" s="147">
        <f>'Stundenverrechnungssätze UR'!$E$65</f>
        <v>0</v>
      </c>
      <c r="L28" s="142">
        <v>494.4</v>
      </c>
      <c r="M28" s="147">
        <f>'Stundenverrechnungssätze UR'!$AA$74</f>
        <v>0</v>
      </c>
      <c r="N28" s="142">
        <v>56.8</v>
      </c>
      <c r="O28" s="147">
        <f>'Stundenverrechnungssätze UR'!$AL$74</f>
        <v>0</v>
      </c>
      <c r="P28" s="142">
        <v>3</v>
      </c>
      <c r="Q28" s="142">
        <f t="shared" ref="Q28:Q34" si="16">(L28+N28+P28)*H28</f>
        <v>19912.405999999999</v>
      </c>
      <c r="R28" s="141" t="e">
        <f t="shared" ref="R28:R34" si="17">H28/I28</f>
        <v>#DIV/0!</v>
      </c>
      <c r="S28" s="141" t="e">
        <f t="shared" si="2"/>
        <v>#DIV/0!</v>
      </c>
      <c r="T28" s="209" t="e">
        <f t="shared" ref="T28:T53" si="18">R28*K28</f>
        <v>#DIV/0!</v>
      </c>
      <c r="U28" s="209" t="e">
        <f t="shared" ref="U28:U53" si="19">R28*M28</f>
        <v>#DIV/0!</v>
      </c>
      <c r="V28" s="209" t="e">
        <f t="shared" ref="V28:V53" si="20">R28*O28</f>
        <v>#DIV/0!</v>
      </c>
      <c r="W28" s="209" t="e">
        <f t="shared" si="6"/>
        <v>#DIV/0!</v>
      </c>
    </row>
    <row r="29" spans="1:23" ht="20.100000000000001" customHeight="1">
      <c r="A29" s="143">
        <v>17</v>
      </c>
      <c r="B29" s="12" t="s">
        <v>461</v>
      </c>
      <c r="C29" s="143" t="s">
        <v>336</v>
      </c>
      <c r="D29" s="261" t="s">
        <v>460</v>
      </c>
      <c r="E29" s="7" t="s">
        <v>459</v>
      </c>
      <c r="F29" s="7" t="s">
        <v>340</v>
      </c>
      <c r="G29" s="7" t="s">
        <v>148</v>
      </c>
      <c r="H29" s="140">
        <v>125.07</v>
      </c>
      <c r="I29" s="213"/>
      <c r="J29" s="140">
        <v>12</v>
      </c>
      <c r="K29" s="147">
        <f>'Stundenverrechnungssätze UR'!$E$65</f>
        <v>0</v>
      </c>
      <c r="L29" s="142">
        <v>494.4</v>
      </c>
      <c r="M29" s="147">
        <f>'Stundenverrechnungssätze UR'!$AA$74</f>
        <v>0</v>
      </c>
      <c r="N29" s="142">
        <v>56.8</v>
      </c>
      <c r="O29" s="147">
        <f>'Stundenverrechnungssätze UR'!$AL$74</f>
        <v>0</v>
      </c>
      <c r="P29" s="142">
        <v>3</v>
      </c>
      <c r="Q29" s="142">
        <f t="shared" si="16"/>
        <v>69313.793999999994</v>
      </c>
      <c r="R29" s="141" t="e">
        <f t="shared" si="17"/>
        <v>#DIV/0!</v>
      </c>
      <c r="S29" s="141" t="e">
        <f t="shared" si="2"/>
        <v>#DIV/0!</v>
      </c>
      <c r="T29" s="209" t="e">
        <f t="shared" si="18"/>
        <v>#DIV/0!</v>
      </c>
      <c r="U29" s="209" t="e">
        <f t="shared" si="19"/>
        <v>#DIV/0!</v>
      </c>
      <c r="V29" s="209" t="e">
        <f t="shared" si="20"/>
        <v>#DIV/0!</v>
      </c>
      <c r="W29" s="209" t="e">
        <f t="shared" si="6"/>
        <v>#DIV/0!</v>
      </c>
    </row>
    <row r="30" spans="1:23" ht="20.100000000000001" customHeight="1">
      <c r="A30" s="143">
        <v>18</v>
      </c>
      <c r="B30" s="12" t="s">
        <v>461</v>
      </c>
      <c r="C30" s="143" t="s">
        <v>336</v>
      </c>
      <c r="D30" s="261" t="s">
        <v>462</v>
      </c>
      <c r="E30" s="7" t="s">
        <v>461</v>
      </c>
      <c r="F30" s="7" t="s">
        <v>340</v>
      </c>
      <c r="G30" s="221" t="s">
        <v>149</v>
      </c>
      <c r="H30" s="140">
        <v>190.7</v>
      </c>
      <c r="I30" s="213"/>
      <c r="J30" s="140">
        <v>12</v>
      </c>
      <c r="K30" s="147">
        <f>'Stundenverrechnungssätze UR'!$E$65</f>
        <v>0</v>
      </c>
      <c r="L30" s="142">
        <v>494.4</v>
      </c>
      <c r="M30" s="147">
        <f>'Stundenverrechnungssätze UR'!$AA$74</f>
        <v>0</v>
      </c>
      <c r="N30" s="142">
        <v>56.8</v>
      </c>
      <c r="O30" s="147">
        <f>'Stundenverrechnungssätze UR'!$AL$74</f>
        <v>0</v>
      </c>
      <c r="P30" s="142">
        <v>3</v>
      </c>
      <c r="Q30" s="142">
        <f t="shared" si="16"/>
        <v>105685.93999999999</v>
      </c>
      <c r="R30" s="141" t="e">
        <f t="shared" si="17"/>
        <v>#DIV/0!</v>
      </c>
      <c r="S30" s="141" t="e">
        <f t="shared" si="2"/>
        <v>#DIV/0!</v>
      </c>
      <c r="T30" s="209" t="e">
        <f t="shared" si="18"/>
        <v>#DIV/0!</v>
      </c>
      <c r="U30" s="209" t="e">
        <f t="shared" si="19"/>
        <v>#DIV/0!</v>
      </c>
      <c r="V30" s="209" t="e">
        <f t="shared" si="20"/>
        <v>#DIV/0!</v>
      </c>
      <c r="W30" s="209" t="e">
        <f t="shared" si="6"/>
        <v>#DIV/0!</v>
      </c>
    </row>
    <row r="31" spans="1:23" ht="20.100000000000001" customHeight="1">
      <c r="A31" s="143">
        <v>19</v>
      </c>
      <c r="B31" s="12" t="s">
        <v>461</v>
      </c>
      <c r="C31" s="143" t="s">
        <v>336</v>
      </c>
      <c r="D31" s="261" t="s">
        <v>463</v>
      </c>
      <c r="E31" s="7" t="s">
        <v>344</v>
      </c>
      <c r="F31" s="7" t="s">
        <v>340</v>
      </c>
      <c r="G31" s="221" t="s">
        <v>149</v>
      </c>
      <c r="H31" s="140">
        <v>16.53</v>
      </c>
      <c r="I31" s="213"/>
      <c r="J31" s="140">
        <v>12</v>
      </c>
      <c r="K31" s="147">
        <f>'Stundenverrechnungssätze UR'!$E$65</f>
        <v>0</v>
      </c>
      <c r="L31" s="142">
        <v>494.4</v>
      </c>
      <c r="M31" s="147">
        <f>'Stundenverrechnungssätze UR'!$AA$74</f>
        <v>0</v>
      </c>
      <c r="N31" s="142">
        <v>56.8</v>
      </c>
      <c r="O31" s="147">
        <f>'Stundenverrechnungssätze UR'!$AL$74</f>
        <v>0</v>
      </c>
      <c r="P31" s="142">
        <v>3</v>
      </c>
      <c r="Q31" s="142">
        <f t="shared" si="16"/>
        <v>9160.9259999999995</v>
      </c>
      <c r="R31" s="141" t="e">
        <f t="shared" si="17"/>
        <v>#DIV/0!</v>
      </c>
      <c r="S31" s="141" t="e">
        <f t="shared" si="2"/>
        <v>#DIV/0!</v>
      </c>
      <c r="T31" s="209" t="e">
        <f t="shared" si="18"/>
        <v>#DIV/0!</v>
      </c>
      <c r="U31" s="209" t="e">
        <f t="shared" si="19"/>
        <v>#DIV/0!</v>
      </c>
      <c r="V31" s="209" t="e">
        <f t="shared" si="20"/>
        <v>#DIV/0!</v>
      </c>
      <c r="W31" s="209" t="e">
        <f t="shared" si="6"/>
        <v>#DIV/0!</v>
      </c>
    </row>
    <row r="32" spans="1:23" ht="20.100000000000001" customHeight="1">
      <c r="A32" s="143">
        <v>20</v>
      </c>
      <c r="B32" s="12" t="s">
        <v>461</v>
      </c>
      <c r="C32" s="143" t="s">
        <v>336</v>
      </c>
      <c r="D32" s="261" t="s">
        <v>464</v>
      </c>
      <c r="E32" s="7" t="s">
        <v>816</v>
      </c>
      <c r="F32" s="7" t="s">
        <v>340</v>
      </c>
      <c r="G32" s="221" t="s">
        <v>149</v>
      </c>
      <c r="H32" s="140">
        <v>16.149999999999999</v>
      </c>
      <c r="I32" s="213"/>
      <c r="J32" s="140">
        <v>12</v>
      </c>
      <c r="K32" s="147">
        <f>'Stundenverrechnungssätze UR'!$E$65</f>
        <v>0</v>
      </c>
      <c r="L32" s="142">
        <v>494.4</v>
      </c>
      <c r="M32" s="147">
        <f>'Stundenverrechnungssätze UR'!$AA$74</f>
        <v>0</v>
      </c>
      <c r="N32" s="142">
        <v>56.8</v>
      </c>
      <c r="O32" s="147">
        <f>'Stundenverrechnungssätze UR'!$AL$74</f>
        <v>0</v>
      </c>
      <c r="P32" s="142">
        <v>3</v>
      </c>
      <c r="Q32" s="142">
        <f t="shared" si="16"/>
        <v>8950.3299999999981</v>
      </c>
      <c r="R32" s="141" t="e">
        <f t="shared" si="17"/>
        <v>#DIV/0!</v>
      </c>
      <c r="S32" s="141" t="e">
        <f t="shared" si="2"/>
        <v>#DIV/0!</v>
      </c>
      <c r="T32" s="209" t="e">
        <f t="shared" si="18"/>
        <v>#DIV/0!</v>
      </c>
      <c r="U32" s="209" t="e">
        <f t="shared" si="19"/>
        <v>#DIV/0!</v>
      </c>
      <c r="V32" s="209" t="e">
        <f t="shared" si="20"/>
        <v>#DIV/0!</v>
      </c>
      <c r="W32" s="209" t="e">
        <f t="shared" si="6"/>
        <v>#DIV/0!</v>
      </c>
    </row>
    <row r="33" spans="1:23" ht="20.100000000000001" customHeight="1">
      <c r="A33" s="143">
        <v>21</v>
      </c>
      <c r="B33" s="12" t="s">
        <v>461</v>
      </c>
      <c r="C33" s="143" t="s">
        <v>336</v>
      </c>
      <c r="D33" s="261" t="s">
        <v>465</v>
      </c>
      <c r="E33" s="7" t="s">
        <v>358</v>
      </c>
      <c r="F33" s="7" t="s">
        <v>340</v>
      </c>
      <c r="G33" s="221" t="s">
        <v>347</v>
      </c>
      <c r="H33" s="140">
        <v>1.93</v>
      </c>
      <c r="I33" s="223"/>
      <c r="J33" s="223"/>
      <c r="K33" s="222"/>
      <c r="L33" s="222"/>
      <c r="M33" s="222"/>
      <c r="N33" s="222"/>
      <c r="O33" s="222"/>
      <c r="P33" s="224"/>
      <c r="Q33" s="224"/>
      <c r="R33" s="225"/>
      <c r="S33" s="225"/>
      <c r="T33" s="226"/>
      <c r="U33" s="226"/>
      <c r="V33" s="226"/>
      <c r="W33" s="226"/>
    </row>
    <row r="34" spans="1:23" ht="20.100000000000001" customHeight="1">
      <c r="A34" s="143">
        <v>22</v>
      </c>
      <c r="B34" s="12" t="s">
        <v>461</v>
      </c>
      <c r="C34" s="143" t="s">
        <v>336</v>
      </c>
      <c r="D34" s="261" t="s">
        <v>466</v>
      </c>
      <c r="E34" s="7" t="s">
        <v>467</v>
      </c>
      <c r="F34" s="7" t="s">
        <v>340</v>
      </c>
      <c r="G34" s="221" t="s">
        <v>149</v>
      </c>
      <c r="H34" s="140">
        <v>17.579999999999998</v>
      </c>
      <c r="I34" s="213"/>
      <c r="J34" s="140">
        <v>12</v>
      </c>
      <c r="K34" s="147">
        <f>'Stundenverrechnungssätze UR'!$E$65</f>
        <v>0</v>
      </c>
      <c r="L34" s="142">
        <v>494.4</v>
      </c>
      <c r="M34" s="147">
        <f>'Stundenverrechnungssätze UR'!$AA$74</f>
        <v>0</v>
      </c>
      <c r="N34" s="142">
        <v>56.8</v>
      </c>
      <c r="O34" s="147">
        <f>'Stundenverrechnungssätze UR'!$AL$74</f>
        <v>0</v>
      </c>
      <c r="P34" s="142">
        <v>3</v>
      </c>
      <c r="Q34" s="142">
        <f t="shared" si="16"/>
        <v>9742.8359999999975</v>
      </c>
      <c r="R34" s="141" t="e">
        <f t="shared" si="17"/>
        <v>#DIV/0!</v>
      </c>
      <c r="S34" s="141" t="e">
        <f t="shared" si="2"/>
        <v>#DIV/0!</v>
      </c>
      <c r="T34" s="209" t="e">
        <f t="shared" si="18"/>
        <v>#DIV/0!</v>
      </c>
      <c r="U34" s="209" t="e">
        <f t="shared" si="19"/>
        <v>#DIV/0!</v>
      </c>
      <c r="V34" s="209" t="e">
        <f t="shared" si="20"/>
        <v>#DIV/0!</v>
      </c>
      <c r="W34" s="209" t="e">
        <f t="shared" si="6"/>
        <v>#DIV/0!</v>
      </c>
    </row>
    <row r="35" spans="1:23">
      <c r="A35" s="418" t="s">
        <v>468</v>
      </c>
      <c r="B35" s="419"/>
      <c r="C35" s="419"/>
      <c r="D35" s="419"/>
      <c r="E35" s="419"/>
      <c r="F35" s="419"/>
      <c r="G35" s="420"/>
      <c r="H35" s="148">
        <f>SUM(H28:H34)</f>
        <v>403.89</v>
      </c>
      <c r="I35" s="421"/>
      <c r="J35" s="422"/>
      <c r="K35" s="422"/>
      <c r="L35" s="422"/>
      <c r="M35" s="422"/>
      <c r="N35" s="422"/>
      <c r="O35" s="422"/>
      <c r="P35" s="423"/>
      <c r="Q35" s="208">
        <f>SUM(Q28:Q34)</f>
        <v>222766.23199999999</v>
      </c>
      <c r="R35" s="208">
        <f t="shared" ref="R35:W35" si="21">_xlfn.AGGREGATE(9, 6, R28:R34)</f>
        <v>0</v>
      </c>
      <c r="S35" s="208">
        <f t="shared" si="21"/>
        <v>0</v>
      </c>
      <c r="T35" s="210">
        <f t="shared" si="21"/>
        <v>0</v>
      </c>
      <c r="U35" s="210">
        <f t="shared" si="21"/>
        <v>0</v>
      </c>
      <c r="V35" s="210">
        <f t="shared" si="21"/>
        <v>0</v>
      </c>
      <c r="W35" s="210">
        <f t="shared" si="21"/>
        <v>0</v>
      </c>
    </row>
    <row r="36" spans="1:23" ht="20.100000000000001" customHeight="1">
      <c r="A36" s="143">
        <v>23</v>
      </c>
      <c r="B36" s="12" t="s">
        <v>612</v>
      </c>
      <c r="C36" s="143" t="s">
        <v>336</v>
      </c>
      <c r="D36" s="261" t="s">
        <v>477</v>
      </c>
      <c r="E36" s="7" t="s">
        <v>617</v>
      </c>
      <c r="F36" s="7" t="s">
        <v>340</v>
      </c>
      <c r="G36" s="221" t="s">
        <v>149</v>
      </c>
      <c r="H36" s="140">
        <v>59.5</v>
      </c>
      <c r="I36" s="213"/>
      <c r="J36" s="140">
        <v>12</v>
      </c>
      <c r="K36" s="147">
        <f>'Stundenverrechnungssätze UR'!$E$65</f>
        <v>0</v>
      </c>
      <c r="L36" s="142">
        <v>494.4</v>
      </c>
      <c r="M36" s="147">
        <f>'Stundenverrechnungssätze UR'!$AA$74</f>
        <v>0</v>
      </c>
      <c r="N36" s="142">
        <v>56.8</v>
      </c>
      <c r="O36" s="147">
        <f>'Stundenverrechnungssätze UR'!$AL$74</f>
        <v>0</v>
      </c>
      <c r="P36" s="142">
        <v>3</v>
      </c>
      <c r="Q36" s="142">
        <f t="shared" ref="Q36" si="22">(L36+N36+P36)*H36</f>
        <v>32974.899999999994</v>
      </c>
      <c r="R36" s="141" t="e">
        <f t="shared" ref="R36" si="23">H36/I36</f>
        <v>#DIV/0!</v>
      </c>
      <c r="S36" s="141" t="e">
        <f t="shared" ref="S36" si="24">(L36++N36+P36)*R36</f>
        <v>#DIV/0!</v>
      </c>
      <c r="T36" s="209" t="e">
        <f t="shared" ref="T36" si="25">R36*K36</f>
        <v>#DIV/0!</v>
      </c>
      <c r="U36" s="209" t="e">
        <f t="shared" ref="U36" si="26">R36*M36</f>
        <v>#DIV/0!</v>
      </c>
      <c r="V36" s="209" t="e">
        <f t="shared" ref="V36" si="27">R36*O36</f>
        <v>#DIV/0!</v>
      </c>
      <c r="W36" s="209" t="e">
        <f t="shared" ref="W36" si="28">(T36*L36)+(N36*U36)+(V36*P36)</f>
        <v>#DIV/0!</v>
      </c>
    </row>
    <row r="37" spans="1:23" ht="20.100000000000001" customHeight="1">
      <c r="A37" s="143">
        <v>24</v>
      </c>
      <c r="B37" s="12" t="s">
        <v>612</v>
      </c>
      <c r="C37" s="143" t="s">
        <v>336</v>
      </c>
      <c r="D37" s="261" t="s">
        <v>478</v>
      </c>
      <c r="E37" s="7" t="s">
        <v>481</v>
      </c>
      <c r="F37" s="7" t="s">
        <v>340</v>
      </c>
      <c r="G37" s="7" t="s">
        <v>148</v>
      </c>
      <c r="H37" s="140">
        <v>5.56</v>
      </c>
      <c r="I37" s="213"/>
      <c r="J37" s="140">
        <v>12</v>
      </c>
      <c r="K37" s="147">
        <f>'Stundenverrechnungssätze UR'!$E$65</f>
        <v>0</v>
      </c>
      <c r="L37" s="142">
        <v>494.4</v>
      </c>
      <c r="M37" s="147">
        <f>'Stundenverrechnungssätze UR'!$AA$74</f>
        <v>0</v>
      </c>
      <c r="N37" s="142">
        <v>56.8</v>
      </c>
      <c r="O37" s="147">
        <f>'Stundenverrechnungssätze UR'!$AL$74</f>
        <v>0</v>
      </c>
      <c r="P37" s="142">
        <v>3</v>
      </c>
      <c r="Q37" s="142">
        <f>(L37+N37+P37)*H37</f>
        <v>3081.3519999999994</v>
      </c>
      <c r="R37" s="141" t="e">
        <f t="shared" ref="R37:R53" si="29">H37/I37</f>
        <v>#DIV/0!</v>
      </c>
      <c r="S37" s="141" t="e">
        <f t="shared" si="2"/>
        <v>#DIV/0!</v>
      </c>
      <c r="T37" s="209" t="e">
        <f t="shared" si="18"/>
        <v>#DIV/0!</v>
      </c>
      <c r="U37" s="209" t="e">
        <f t="shared" si="19"/>
        <v>#DIV/0!</v>
      </c>
      <c r="V37" s="209" t="e">
        <f t="shared" si="20"/>
        <v>#DIV/0!</v>
      </c>
      <c r="W37" s="209" t="e">
        <f t="shared" si="6"/>
        <v>#DIV/0!</v>
      </c>
    </row>
    <row r="38" spans="1:23" ht="20.100000000000001" customHeight="1">
      <c r="A38" s="143">
        <v>25</v>
      </c>
      <c r="B38" s="12" t="s">
        <v>612</v>
      </c>
      <c r="C38" s="143" t="s">
        <v>336</v>
      </c>
      <c r="D38" s="261" t="s">
        <v>470</v>
      </c>
      <c r="E38" s="7" t="s">
        <v>488</v>
      </c>
      <c r="F38" s="7" t="s">
        <v>340</v>
      </c>
      <c r="G38" s="221" t="s">
        <v>149</v>
      </c>
      <c r="H38" s="140">
        <v>7.73</v>
      </c>
      <c r="I38" s="213"/>
      <c r="J38" s="140">
        <v>12</v>
      </c>
      <c r="K38" s="147">
        <f>'Stundenverrechnungssätze UR'!$E$65</f>
        <v>0</v>
      </c>
      <c r="L38" s="142">
        <v>494.4</v>
      </c>
      <c r="M38" s="147">
        <f>'Stundenverrechnungssätze UR'!$AA$74</f>
        <v>0</v>
      </c>
      <c r="N38" s="142">
        <v>56.8</v>
      </c>
      <c r="O38" s="147">
        <f>'Stundenverrechnungssätze UR'!$AL$74</f>
        <v>0</v>
      </c>
      <c r="P38" s="142">
        <v>3</v>
      </c>
      <c r="Q38" s="142">
        <f t="shared" ref="Q38:Q39" si="30">(L38+N38+P38)*H38</f>
        <v>4283.9659999999994</v>
      </c>
      <c r="R38" s="141" t="e">
        <f t="shared" ref="R38:R39" si="31">H38/I38</f>
        <v>#DIV/0!</v>
      </c>
      <c r="S38" s="141" t="e">
        <f t="shared" ref="S38:S39" si="32">(L38++N38+P38)*R38</f>
        <v>#DIV/0!</v>
      </c>
      <c r="T38" s="209" t="e">
        <f t="shared" ref="T38:T39" si="33">R38*K38</f>
        <v>#DIV/0!</v>
      </c>
      <c r="U38" s="209" t="e">
        <f t="shared" ref="U38:U39" si="34">R38*M38</f>
        <v>#DIV/0!</v>
      </c>
      <c r="V38" s="209" t="e">
        <f t="shared" ref="V38:V39" si="35">R38*O38</f>
        <v>#DIV/0!</v>
      </c>
      <c r="W38" s="209" t="e">
        <f t="shared" ref="W38:W39" si="36">(T38*L38)+(N38*U38)+(V38*P38)</f>
        <v>#DIV/0!</v>
      </c>
    </row>
    <row r="39" spans="1:23" ht="20.100000000000001" customHeight="1">
      <c r="A39" s="143">
        <v>26</v>
      </c>
      <c r="B39" s="12" t="s">
        <v>612</v>
      </c>
      <c r="C39" s="143" t="s">
        <v>336</v>
      </c>
      <c r="D39" s="261" t="s">
        <v>471</v>
      </c>
      <c r="E39" s="7" t="s">
        <v>482</v>
      </c>
      <c r="F39" s="7" t="s">
        <v>340</v>
      </c>
      <c r="G39" s="221" t="s">
        <v>149</v>
      </c>
      <c r="H39" s="140">
        <v>2.41</v>
      </c>
      <c r="I39" s="213"/>
      <c r="J39" s="140">
        <v>12</v>
      </c>
      <c r="K39" s="147">
        <f>'Stundenverrechnungssätze UR'!$E$65</f>
        <v>0</v>
      </c>
      <c r="L39" s="142">
        <v>494.4</v>
      </c>
      <c r="M39" s="147">
        <f>'Stundenverrechnungssätze UR'!$AA$74</f>
        <v>0</v>
      </c>
      <c r="N39" s="142">
        <v>56.8</v>
      </c>
      <c r="O39" s="147">
        <f>'Stundenverrechnungssätze UR'!$AL$74</f>
        <v>0</v>
      </c>
      <c r="P39" s="142">
        <v>3</v>
      </c>
      <c r="Q39" s="142">
        <f t="shared" si="30"/>
        <v>1335.6219999999998</v>
      </c>
      <c r="R39" s="141" t="e">
        <f t="shared" si="31"/>
        <v>#DIV/0!</v>
      </c>
      <c r="S39" s="141" t="e">
        <f t="shared" si="32"/>
        <v>#DIV/0!</v>
      </c>
      <c r="T39" s="209" t="e">
        <f t="shared" si="33"/>
        <v>#DIV/0!</v>
      </c>
      <c r="U39" s="209" t="e">
        <f t="shared" si="34"/>
        <v>#DIV/0!</v>
      </c>
      <c r="V39" s="209" t="e">
        <f t="shared" si="35"/>
        <v>#DIV/0!</v>
      </c>
      <c r="W39" s="209" t="e">
        <f t="shared" si="36"/>
        <v>#DIV/0!</v>
      </c>
    </row>
    <row r="40" spans="1:23" ht="20.100000000000001" customHeight="1">
      <c r="A40" s="143">
        <v>27</v>
      </c>
      <c r="B40" s="12" t="s">
        <v>612</v>
      </c>
      <c r="C40" s="143" t="s">
        <v>336</v>
      </c>
      <c r="D40" s="261" t="s">
        <v>472</v>
      </c>
      <c r="E40" s="7" t="s">
        <v>358</v>
      </c>
      <c r="F40" s="7" t="s">
        <v>340</v>
      </c>
      <c r="G40" s="221" t="s">
        <v>347</v>
      </c>
      <c r="H40" s="140">
        <v>3.53</v>
      </c>
      <c r="I40" s="223"/>
      <c r="J40" s="223"/>
      <c r="K40" s="222"/>
      <c r="L40" s="222"/>
      <c r="M40" s="222"/>
      <c r="N40" s="222"/>
      <c r="O40" s="222"/>
      <c r="P40" s="224"/>
      <c r="Q40" s="224"/>
      <c r="R40" s="225"/>
      <c r="S40" s="225"/>
      <c r="T40" s="226"/>
      <c r="U40" s="226"/>
      <c r="V40" s="226"/>
      <c r="W40" s="226"/>
    </row>
    <row r="41" spans="1:23" ht="20.100000000000001" customHeight="1">
      <c r="A41" s="143">
        <v>28</v>
      </c>
      <c r="B41" s="12" t="s">
        <v>612</v>
      </c>
      <c r="C41" s="143" t="s">
        <v>336</v>
      </c>
      <c r="D41" s="261" t="s">
        <v>480</v>
      </c>
      <c r="E41" s="7" t="s">
        <v>491</v>
      </c>
      <c r="F41" s="7" t="s">
        <v>340</v>
      </c>
      <c r="G41" s="7" t="s">
        <v>148</v>
      </c>
      <c r="H41" s="140">
        <v>221.02</v>
      </c>
      <c r="I41" s="213"/>
      <c r="J41" s="140">
        <v>12</v>
      </c>
      <c r="K41" s="147">
        <f>'Stundenverrechnungssätze UR'!$E$65</f>
        <v>0</v>
      </c>
      <c r="L41" s="142">
        <v>494.4</v>
      </c>
      <c r="M41" s="147">
        <f>'Stundenverrechnungssätze UR'!$AA$74</f>
        <v>0</v>
      </c>
      <c r="N41" s="142">
        <v>56.8</v>
      </c>
      <c r="O41" s="147">
        <f>'Stundenverrechnungssätze UR'!$AL$74</f>
        <v>0</v>
      </c>
      <c r="P41" s="142">
        <v>3</v>
      </c>
      <c r="Q41" s="142">
        <f t="shared" ref="Q41:Q53" si="37">(L41+N41+P41)*H41</f>
        <v>122489.28399999999</v>
      </c>
      <c r="R41" s="141" t="e">
        <f t="shared" si="29"/>
        <v>#DIV/0!</v>
      </c>
      <c r="S41" s="141" t="e">
        <f t="shared" si="2"/>
        <v>#DIV/0!</v>
      </c>
      <c r="T41" s="209" t="e">
        <f t="shared" si="18"/>
        <v>#DIV/0!</v>
      </c>
      <c r="U41" s="209" t="e">
        <f t="shared" si="19"/>
        <v>#DIV/0!</v>
      </c>
      <c r="V41" s="209" t="e">
        <f t="shared" si="20"/>
        <v>#DIV/0!</v>
      </c>
      <c r="W41" s="209" t="e">
        <f t="shared" si="6"/>
        <v>#DIV/0!</v>
      </c>
    </row>
    <row r="42" spans="1:23" ht="20.100000000000001" customHeight="1">
      <c r="A42" s="143">
        <v>29</v>
      </c>
      <c r="B42" s="12" t="s">
        <v>612</v>
      </c>
      <c r="C42" s="143" t="s">
        <v>336</v>
      </c>
      <c r="D42" s="261" t="s">
        <v>473</v>
      </c>
      <c r="E42" s="7" t="s">
        <v>483</v>
      </c>
      <c r="F42" s="7" t="s">
        <v>340</v>
      </c>
      <c r="G42" s="221" t="s">
        <v>149</v>
      </c>
      <c r="H42" s="140">
        <v>27.92</v>
      </c>
      <c r="I42" s="213"/>
      <c r="J42" s="140">
        <v>12</v>
      </c>
      <c r="K42" s="147">
        <f>'Stundenverrechnungssätze UR'!$E$65</f>
        <v>0</v>
      </c>
      <c r="L42" s="142">
        <v>494.4</v>
      </c>
      <c r="M42" s="147">
        <f>'Stundenverrechnungssätze UR'!$AA$74</f>
        <v>0</v>
      </c>
      <c r="N42" s="142">
        <v>56.8</v>
      </c>
      <c r="O42" s="147">
        <f>'Stundenverrechnungssätze UR'!$AL$74</f>
        <v>0</v>
      </c>
      <c r="P42" s="142">
        <v>3</v>
      </c>
      <c r="Q42" s="142">
        <f t="shared" si="37"/>
        <v>15473.263999999999</v>
      </c>
      <c r="R42" s="141" t="e">
        <f t="shared" si="29"/>
        <v>#DIV/0!</v>
      </c>
      <c r="S42" s="141" t="e">
        <f t="shared" si="2"/>
        <v>#DIV/0!</v>
      </c>
      <c r="T42" s="209" t="e">
        <f t="shared" si="18"/>
        <v>#DIV/0!</v>
      </c>
      <c r="U42" s="209" t="e">
        <f t="shared" si="19"/>
        <v>#DIV/0!</v>
      </c>
      <c r="V42" s="209" t="e">
        <f t="shared" si="20"/>
        <v>#DIV/0!</v>
      </c>
      <c r="W42" s="209" t="e">
        <f t="shared" si="6"/>
        <v>#DIV/0!</v>
      </c>
    </row>
    <row r="43" spans="1:23" ht="20.100000000000001" customHeight="1">
      <c r="A43" s="143">
        <v>30</v>
      </c>
      <c r="B43" s="12" t="s">
        <v>612</v>
      </c>
      <c r="C43" s="143" t="s">
        <v>336</v>
      </c>
      <c r="D43" s="261" t="s">
        <v>474</v>
      </c>
      <c r="E43" s="7" t="s">
        <v>484</v>
      </c>
      <c r="F43" s="7" t="s">
        <v>340</v>
      </c>
      <c r="G43" s="221" t="s">
        <v>149</v>
      </c>
      <c r="H43" s="140">
        <v>27.92</v>
      </c>
      <c r="I43" s="213"/>
      <c r="J43" s="140">
        <v>12</v>
      </c>
      <c r="K43" s="147">
        <f>'Stundenverrechnungssätze UR'!$E$65</f>
        <v>0</v>
      </c>
      <c r="L43" s="142">
        <v>494.4</v>
      </c>
      <c r="M43" s="147">
        <f>'Stundenverrechnungssätze UR'!$AA$74</f>
        <v>0</v>
      </c>
      <c r="N43" s="142">
        <v>56.8</v>
      </c>
      <c r="O43" s="147">
        <f>'Stundenverrechnungssätze UR'!$AL$74</f>
        <v>0</v>
      </c>
      <c r="P43" s="142">
        <v>3</v>
      </c>
      <c r="Q43" s="142">
        <f t="shared" ref="Q43:Q48" si="38">(L43+N43+P43)*H43</f>
        <v>15473.263999999999</v>
      </c>
      <c r="R43" s="141" t="e">
        <f t="shared" ref="R43:R48" si="39">H43/I43</f>
        <v>#DIV/0!</v>
      </c>
      <c r="S43" s="141" t="e">
        <f t="shared" ref="S43:S48" si="40">(L43++N43+P43)*R43</f>
        <v>#DIV/0!</v>
      </c>
      <c r="T43" s="209" t="e">
        <f t="shared" ref="T43:T48" si="41">R43*K43</f>
        <v>#DIV/0!</v>
      </c>
      <c r="U43" s="209" t="e">
        <f t="shared" ref="U43:U48" si="42">R43*M43</f>
        <v>#DIV/0!</v>
      </c>
      <c r="V43" s="209" t="e">
        <f t="shared" ref="V43:V48" si="43">R43*O43</f>
        <v>#DIV/0!</v>
      </c>
      <c r="W43" s="209" t="e">
        <f t="shared" ref="W43:W48" si="44">(T43*L43)+(N43*U43)+(V43*P43)</f>
        <v>#DIV/0!</v>
      </c>
    </row>
    <row r="44" spans="1:23" ht="20.100000000000001" customHeight="1">
      <c r="A44" s="143">
        <v>31</v>
      </c>
      <c r="B44" s="12" t="s">
        <v>612</v>
      </c>
      <c r="C44" s="143" t="s">
        <v>336</v>
      </c>
      <c r="D44" s="261" t="s">
        <v>475</v>
      </c>
      <c r="E44" s="7" t="s">
        <v>485</v>
      </c>
      <c r="F44" s="7" t="s">
        <v>340</v>
      </c>
      <c r="G44" s="221" t="s">
        <v>149</v>
      </c>
      <c r="H44" s="140">
        <v>28.06</v>
      </c>
      <c r="I44" s="213"/>
      <c r="J44" s="140">
        <v>12</v>
      </c>
      <c r="K44" s="147">
        <f>'Stundenverrechnungssätze UR'!$E$65</f>
        <v>0</v>
      </c>
      <c r="L44" s="142">
        <v>494.4</v>
      </c>
      <c r="M44" s="147">
        <f>'Stundenverrechnungssätze UR'!$AA$74</f>
        <v>0</v>
      </c>
      <c r="N44" s="142">
        <v>56.8</v>
      </c>
      <c r="O44" s="147">
        <f>'Stundenverrechnungssätze UR'!$AL$74</f>
        <v>0</v>
      </c>
      <c r="P44" s="142">
        <v>3</v>
      </c>
      <c r="Q44" s="142">
        <f t="shared" si="38"/>
        <v>15550.851999999997</v>
      </c>
      <c r="R44" s="141" t="e">
        <f t="shared" si="39"/>
        <v>#DIV/0!</v>
      </c>
      <c r="S44" s="141" t="e">
        <f t="shared" si="40"/>
        <v>#DIV/0!</v>
      </c>
      <c r="T44" s="209" t="e">
        <f t="shared" si="41"/>
        <v>#DIV/0!</v>
      </c>
      <c r="U44" s="209" t="e">
        <f t="shared" si="42"/>
        <v>#DIV/0!</v>
      </c>
      <c r="V44" s="209" t="e">
        <f t="shared" si="43"/>
        <v>#DIV/0!</v>
      </c>
      <c r="W44" s="209" t="e">
        <f t="shared" si="44"/>
        <v>#DIV/0!</v>
      </c>
    </row>
    <row r="45" spans="1:23" ht="20.100000000000001" customHeight="1">
      <c r="A45" s="143">
        <v>32</v>
      </c>
      <c r="B45" s="12" t="s">
        <v>612</v>
      </c>
      <c r="C45" s="143" t="s">
        <v>336</v>
      </c>
      <c r="D45" s="261" t="s">
        <v>476</v>
      </c>
      <c r="E45" s="7" t="s">
        <v>486</v>
      </c>
      <c r="F45" s="7" t="s">
        <v>340</v>
      </c>
      <c r="G45" s="221" t="s">
        <v>149</v>
      </c>
      <c r="H45" s="140">
        <v>29.19</v>
      </c>
      <c r="I45" s="213"/>
      <c r="J45" s="140">
        <v>12</v>
      </c>
      <c r="K45" s="147">
        <f>'Stundenverrechnungssätze UR'!$E$65</f>
        <v>0</v>
      </c>
      <c r="L45" s="142">
        <v>494.4</v>
      </c>
      <c r="M45" s="147">
        <f>'Stundenverrechnungssätze UR'!$AA$74</f>
        <v>0</v>
      </c>
      <c r="N45" s="142">
        <v>56.8</v>
      </c>
      <c r="O45" s="147">
        <f>'Stundenverrechnungssätze UR'!$AL$74</f>
        <v>0</v>
      </c>
      <c r="P45" s="142">
        <v>3</v>
      </c>
      <c r="Q45" s="142">
        <f t="shared" si="38"/>
        <v>16177.097999999998</v>
      </c>
      <c r="R45" s="141" t="e">
        <f t="shared" si="39"/>
        <v>#DIV/0!</v>
      </c>
      <c r="S45" s="141" t="e">
        <f t="shared" si="40"/>
        <v>#DIV/0!</v>
      </c>
      <c r="T45" s="209" t="e">
        <f t="shared" si="41"/>
        <v>#DIV/0!</v>
      </c>
      <c r="U45" s="209" t="e">
        <f t="shared" si="42"/>
        <v>#DIV/0!</v>
      </c>
      <c r="V45" s="209" t="e">
        <f t="shared" si="43"/>
        <v>#DIV/0!</v>
      </c>
      <c r="W45" s="209" t="e">
        <f t="shared" si="44"/>
        <v>#DIV/0!</v>
      </c>
    </row>
    <row r="46" spans="1:23" ht="20.100000000000001" customHeight="1">
      <c r="A46" s="143">
        <v>33</v>
      </c>
      <c r="B46" s="12" t="s">
        <v>612</v>
      </c>
      <c r="C46" s="143" t="s">
        <v>336</v>
      </c>
      <c r="D46" s="261" t="s">
        <v>479</v>
      </c>
      <c r="E46" s="7" t="s">
        <v>487</v>
      </c>
      <c r="F46" s="7" t="s">
        <v>340</v>
      </c>
      <c r="G46" s="221" t="s">
        <v>149</v>
      </c>
      <c r="H46" s="140">
        <v>9.69</v>
      </c>
      <c r="I46" s="213"/>
      <c r="J46" s="140">
        <v>12</v>
      </c>
      <c r="K46" s="147">
        <f>'Stundenverrechnungssätze UR'!$E$65</f>
        <v>0</v>
      </c>
      <c r="L46" s="142">
        <v>494.4</v>
      </c>
      <c r="M46" s="147">
        <f>'Stundenverrechnungssätze UR'!$AA$74</f>
        <v>0</v>
      </c>
      <c r="N46" s="142">
        <v>56.8</v>
      </c>
      <c r="O46" s="147">
        <f>'Stundenverrechnungssätze UR'!$AL$74</f>
        <v>0</v>
      </c>
      <c r="P46" s="142">
        <v>3</v>
      </c>
      <c r="Q46" s="142">
        <f t="shared" si="38"/>
        <v>5370.1979999999994</v>
      </c>
      <c r="R46" s="141" t="e">
        <f t="shared" si="39"/>
        <v>#DIV/0!</v>
      </c>
      <c r="S46" s="141" t="e">
        <f t="shared" si="40"/>
        <v>#DIV/0!</v>
      </c>
      <c r="T46" s="209" t="e">
        <f t="shared" si="41"/>
        <v>#DIV/0!</v>
      </c>
      <c r="U46" s="209" t="e">
        <f t="shared" si="42"/>
        <v>#DIV/0!</v>
      </c>
      <c r="V46" s="209" t="e">
        <f t="shared" si="43"/>
        <v>#DIV/0!</v>
      </c>
      <c r="W46" s="209" t="e">
        <f t="shared" si="44"/>
        <v>#DIV/0!</v>
      </c>
    </row>
    <row r="47" spans="1:23" ht="20.100000000000001" customHeight="1">
      <c r="A47" s="143">
        <v>34</v>
      </c>
      <c r="B47" s="12" t="s">
        <v>612</v>
      </c>
      <c r="C47" s="143" t="s">
        <v>336</v>
      </c>
      <c r="D47" s="261" t="s">
        <v>489</v>
      </c>
      <c r="E47" s="7" t="s">
        <v>490</v>
      </c>
      <c r="F47" s="7" t="s">
        <v>340</v>
      </c>
      <c r="G47" s="221" t="s">
        <v>149</v>
      </c>
      <c r="H47" s="140">
        <v>7.38</v>
      </c>
      <c r="I47" s="213"/>
      <c r="J47" s="140">
        <v>12</v>
      </c>
      <c r="K47" s="147">
        <f>'Stundenverrechnungssätze UR'!$E$65</f>
        <v>0</v>
      </c>
      <c r="L47" s="142">
        <v>494.4</v>
      </c>
      <c r="M47" s="147">
        <f>'Stundenverrechnungssätze UR'!$AA$74</f>
        <v>0</v>
      </c>
      <c r="N47" s="142">
        <v>56.8</v>
      </c>
      <c r="O47" s="147">
        <f>'Stundenverrechnungssätze UR'!$AL$74</f>
        <v>0</v>
      </c>
      <c r="P47" s="142">
        <v>3</v>
      </c>
      <c r="Q47" s="142">
        <f t="shared" si="38"/>
        <v>4089.9959999999996</v>
      </c>
      <c r="R47" s="141" t="e">
        <f t="shared" si="39"/>
        <v>#DIV/0!</v>
      </c>
      <c r="S47" s="141" t="e">
        <f t="shared" si="40"/>
        <v>#DIV/0!</v>
      </c>
      <c r="T47" s="209" t="e">
        <f t="shared" si="41"/>
        <v>#DIV/0!</v>
      </c>
      <c r="U47" s="209" t="e">
        <f t="shared" si="42"/>
        <v>#DIV/0!</v>
      </c>
      <c r="V47" s="209" t="e">
        <f t="shared" si="43"/>
        <v>#DIV/0!</v>
      </c>
      <c r="W47" s="209" t="e">
        <f t="shared" si="44"/>
        <v>#DIV/0!</v>
      </c>
    </row>
    <row r="48" spans="1:23" ht="20.100000000000001" customHeight="1">
      <c r="A48" s="143">
        <v>35</v>
      </c>
      <c r="B48" s="12" t="s">
        <v>612</v>
      </c>
      <c r="C48" s="143" t="s">
        <v>336</v>
      </c>
      <c r="D48" s="261" t="s">
        <v>494</v>
      </c>
      <c r="E48" s="7" t="s">
        <v>495</v>
      </c>
      <c r="F48" s="7" t="s">
        <v>340</v>
      </c>
      <c r="G48" s="7" t="s">
        <v>148</v>
      </c>
      <c r="H48" s="140">
        <v>9.07</v>
      </c>
      <c r="I48" s="213"/>
      <c r="J48" s="140">
        <v>12</v>
      </c>
      <c r="K48" s="147">
        <f>'Stundenverrechnungssätze UR'!$E$65</f>
        <v>0</v>
      </c>
      <c r="L48" s="142">
        <v>494.4</v>
      </c>
      <c r="M48" s="147">
        <f>'Stundenverrechnungssätze UR'!$AA$74</f>
        <v>0</v>
      </c>
      <c r="N48" s="142">
        <v>56.8</v>
      </c>
      <c r="O48" s="147">
        <f>'Stundenverrechnungssätze UR'!$AL$74</f>
        <v>0</v>
      </c>
      <c r="P48" s="142">
        <v>3</v>
      </c>
      <c r="Q48" s="142">
        <f t="shared" si="38"/>
        <v>5026.5939999999991</v>
      </c>
      <c r="R48" s="141" t="e">
        <f t="shared" si="39"/>
        <v>#DIV/0!</v>
      </c>
      <c r="S48" s="141" t="e">
        <f t="shared" si="40"/>
        <v>#DIV/0!</v>
      </c>
      <c r="T48" s="209" t="e">
        <f t="shared" si="41"/>
        <v>#DIV/0!</v>
      </c>
      <c r="U48" s="209" t="e">
        <f t="shared" si="42"/>
        <v>#DIV/0!</v>
      </c>
      <c r="V48" s="209" t="e">
        <f t="shared" si="43"/>
        <v>#DIV/0!</v>
      </c>
      <c r="W48" s="209" t="e">
        <f t="shared" si="44"/>
        <v>#DIV/0!</v>
      </c>
    </row>
    <row r="49" spans="1:23" ht="20.100000000000001" customHeight="1">
      <c r="A49" s="143">
        <v>36</v>
      </c>
      <c r="B49" s="12" t="s">
        <v>612</v>
      </c>
      <c r="C49" s="143" t="s">
        <v>336</v>
      </c>
      <c r="D49" s="261" t="s">
        <v>492</v>
      </c>
      <c r="E49" s="7" t="s">
        <v>493</v>
      </c>
      <c r="F49" s="7" t="s">
        <v>340</v>
      </c>
      <c r="G49" s="221" t="s">
        <v>149</v>
      </c>
      <c r="H49" s="140">
        <v>7.53</v>
      </c>
      <c r="I49" s="213"/>
      <c r="J49" s="140">
        <v>12</v>
      </c>
      <c r="K49" s="147">
        <f>'Stundenverrechnungssätze UR'!$E$65</f>
        <v>0</v>
      </c>
      <c r="L49" s="142">
        <v>494.4</v>
      </c>
      <c r="M49" s="147">
        <f>'Stundenverrechnungssätze UR'!$AA$74</f>
        <v>0</v>
      </c>
      <c r="N49" s="142">
        <v>56.8</v>
      </c>
      <c r="O49" s="147">
        <f>'Stundenverrechnungssätze UR'!$AL$74</f>
        <v>0</v>
      </c>
      <c r="P49" s="142">
        <v>3</v>
      </c>
      <c r="Q49" s="142">
        <f t="shared" si="37"/>
        <v>4173.1259999999993</v>
      </c>
      <c r="R49" s="141" t="e">
        <f t="shared" si="29"/>
        <v>#DIV/0!</v>
      </c>
      <c r="S49" s="141" t="e">
        <f t="shared" si="2"/>
        <v>#DIV/0!</v>
      </c>
      <c r="T49" s="209" t="e">
        <f t="shared" si="18"/>
        <v>#DIV/0!</v>
      </c>
      <c r="U49" s="209" t="e">
        <f t="shared" si="19"/>
        <v>#DIV/0!</v>
      </c>
      <c r="V49" s="209" t="e">
        <f t="shared" si="20"/>
        <v>#DIV/0!</v>
      </c>
      <c r="W49" s="209" t="e">
        <f t="shared" si="6"/>
        <v>#DIV/0!</v>
      </c>
    </row>
    <row r="50" spans="1:23" ht="20.100000000000001" customHeight="1">
      <c r="A50" s="143">
        <v>37</v>
      </c>
      <c r="B50" s="12" t="s">
        <v>612</v>
      </c>
      <c r="C50" s="143" t="s">
        <v>336</v>
      </c>
      <c r="D50" s="261" t="s">
        <v>496</v>
      </c>
      <c r="E50" s="7" t="s">
        <v>497</v>
      </c>
      <c r="F50" s="7" t="s">
        <v>340</v>
      </c>
      <c r="G50" s="221" t="s">
        <v>149</v>
      </c>
      <c r="H50" s="140">
        <v>9.41</v>
      </c>
      <c r="I50" s="213"/>
      <c r="J50" s="140">
        <v>12</v>
      </c>
      <c r="K50" s="147">
        <f>'Stundenverrechnungssätze UR'!$E$65</f>
        <v>0</v>
      </c>
      <c r="L50" s="142">
        <v>494.4</v>
      </c>
      <c r="M50" s="147">
        <f>'Stundenverrechnungssätze UR'!$AA$74</f>
        <v>0</v>
      </c>
      <c r="N50" s="142">
        <v>56.8</v>
      </c>
      <c r="O50" s="147">
        <f>'Stundenverrechnungssätze UR'!$AL$74</f>
        <v>0</v>
      </c>
      <c r="P50" s="142">
        <v>3</v>
      </c>
      <c r="Q50" s="142">
        <f t="shared" si="37"/>
        <v>5215.021999999999</v>
      </c>
      <c r="R50" s="141" t="e">
        <f t="shared" si="29"/>
        <v>#DIV/0!</v>
      </c>
      <c r="S50" s="141" t="e">
        <f t="shared" si="2"/>
        <v>#DIV/0!</v>
      </c>
      <c r="T50" s="209" t="e">
        <f t="shared" si="18"/>
        <v>#DIV/0!</v>
      </c>
      <c r="U50" s="209" t="e">
        <f t="shared" si="19"/>
        <v>#DIV/0!</v>
      </c>
      <c r="V50" s="209" t="e">
        <f t="shared" si="20"/>
        <v>#DIV/0!</v>
      </c>
      <c r="W50" s="209" t="e">
        <f t="shared" si="6"/>
        <v>#DIV/0!</v>
      </c>
    </row>
    <row r="51" spans="1:23" ht="20.100000000000001" customHeight="1">
      <c r="A51" s="143">
        <v>38</v>
      </c>
      <c r="B51" s="12" t="s">
        <v>612</v>
      </c>
      <c r="C51" s="143" t="s">
        <v>336</v>
      </c>
      <c r="D51" s="261" t="s">
        <v>498</v>
      </c>
      <c r="E51" s="7" t="s">
        <v>499</v>
      </c>
      <c r="F51" s="7" t="s">
        <v>340</v>
      </c>
      <c r="G51" s="221" t="s">
        <v>149</v>
      </c>
      <c r="H51" s="140">
        <v>19.399999999999999</v>
      </c>
      <c r="I51" s="213"/>
      <c r="J51" s="140">
        <v>12</v>
      </c>
      <c r="K51" s="147">
        <f>'Stundenverrechnungssätze UR'!$E$65</f>
        <v>0</v>
      </c>
      <c r="L51" s="142">
        <v>494.4</v>
      </c>
      <c r="M51" s="147">
        <f>'Stundenverrechnungssätze UR'!$AA$74</f>
        <v>0</v>
      </c>
      <c r="N51" s="142">
        <v>56.8</v>
      </c>
      <c r="O51" s="147">
        <f>'Stundenverrechnungssätze UR'!$AL$74</f>
        <v>0</v>
      </c>
      <c r="P51" s="142">
        <v>3</v>
      </c>
      <c r="Q51" s="142">
        <f t="shared" si="37"/>
        <v>10751.479999999998</v>
      </c>
      <c r="R51" s="141" t="e">
        <f t="shared" si="29"/>
        <v>#DIV/0!</v>
      </c>
      <c r="S51" s="141" t="e">
        <f t="shared" si="2"/>
        <v>#DIV/0!</v>
      </c>
      <c r="T51" s="209" t="e">
        <f t="shared" si="18"/>
        <v>#DIV/0!</v>
      </c>
      <c r="U51" s="209" t="e">
        <f t="shared" si="19"/>
        <v>#DIV/0!</v>
      </c>
      <c r="V51" s="209" t="e">
        <f t="shared" si="20"/>
        <v>#DIV/0!</v>
      </c>
      <c r="W51" s="209" t="e">
        <f t="shared" si="6"/>
        <v>#DIV/0!</v>
      </c>
    </row>
    <row r="52" spans="1:23" ht="20.100000000000001" customHeight="1">
      <c r="A52" s="143">
        <v>39</v>
      </c>
      <c r="B52" s="12" t="s">
        <v>612</v>
      </c>
      <c r="C52" s="143" t="s">
        <v>336</v>
      </c>
      <c r="D52" s="261" t="s">
        <v>500</v>
      </c>
      <c r="E52" s="7" t="s">
        <v>501</v>
      </c>
      <c r="F52" s="7" t="s">
        <v>340</v>
      </c>
      <c r="G52" s="221" t="s">
        <v>149</v>
      </c>
      <c r="H52" s="140">
        <v>19.3</v>
      </c>
      <c r="I52" s="213"/>
      <c r="J52" s="140">
        <v>12</v>
      </c>
      <c r="K52" s="147">
        <f>'Stundenverrechnungssätze UR'!$E$65</f>
        <v>0</v>
      </c>
      <c r="L52" s="142">
        <v>494.4</v>
      </c>
      <c r="M52" s="147">
        <f>'Stundenverrechnungssätze UR'!$AA$74</f>
        <v>0</v>
      </c>
      <c r="N52" s="142">
        <v>56.8</v>
      </c>
      <c r="O52" s="147">
        <f>'Stundenverrechnungssätze UR'!$AL$74</f>
        <v>0</v>
      </c>
      <c r="P52" s="142">
        <v>3</v>
      </c>
      <c r="Q52" s="142">
        <f t="shared" si="37"/>
        <v>10696.06</v>
      </c>
      <c r="R52" s="141" t="e">
        <f t="shared" si="29"/>
        <v>#DIV/0!</v>
      </c>
      <c r="S52" s="141" t="e">
        <f t="shared" si="2"/>
        <v>#DIV/0!</v>
      </c>
      <c r="T52" s="209" t="e">
        <f t="shared" si="18"/>
        <v>#DIV/0!</v>
      </c>
      <c r="U52" s="209" t="e">
        <f t="shared" si="19"/>
        <v>#DIV/0!</v>
      </c>
      <c r="V52" s="209" t="e">
        <f t="shared" si="20"/>
        <v>#DIV/0!</v>
      </c>
      <c r="W52" s="209" t="e">
        <f t="shared" si="6"/>
        <v>#DIV/0!</v>
      </c>
    </row>
    <row r="53" spans="1:23" ht="20.100000000000001" customHeight="1">
      <c r="A53" s="143">
        <v>40</v>
      </c>
      <c r="B53" s="12" t="s">
        <v>612</v>
      </c>
      <c r="C53" s="143" t="s">
        <v>336</v>
      </c>
      <c r="D53" s="261" t="s">
        <v>502</v>
      </c>
      <c r="E53" s="7" t="s">
        <v>349</v>
      </c>
      <c r="F53" s="7" t="s">
        <v>340</v>
      </c>
      <c r="G53" s="221" t="s">
        <v>149</v>
      </c>
      <c r="H53" s="140">
        <v>22.67</v>
      </c>
      <c r="I53" s="213"/>
      <c r="J53" s="140">
        <v>12</v>
      </c>
      <c r="K53" s="147">
        <f>'Stundenverrechnungssätze UR'!$E$65</f>
        <v>0</v>
      </c>
      <c r="L53" s="142">
        <v>494.4</v>
      </c>
      <c r="M53" s="147">
        <f>'Stundenverrechnungssätze UR'!$AA$74</f>
        <v>0</v>
      </c>
      <c r="N53" s="142">
        <v>56.8</v>
      </c>
      <c r="O53" s="147">
        <f>'Stundenverrechnungssätze UR'!$AL$74</f>
        <v>0</v>
      </c>
      <c r="P53" s="142">
        <v>3</v>
      </c>
      <c r="Q53" s="142">
        <f t="shared" si="37"/>
        <v>12563.714</v>
      </c>
      <c r="R53" s="141" t="e">
        <f t="shared" si="29"/>
        <v>#DIV/0!</v>
      </c>
      <c r="S53" s="141" t="e">
        <f t="shared" si="2"/>
        <v>#DIV/0!</v>
      </c>
      <c r="T53" s="209" t="e">
        <f t="shared" si="18"/>
        <v>#DIV/0!</v>
      </c>
      <c r="U53" s="209" t="e">
        <f t="shared" si="19"/>
        <v>#DIV/0!</v>
      </c>
      <c r="V53" s="209" t="e">
        <f t="shared" si="20"/>
        <v>#DIV/0!</v>
      </c>
      <c r="W53" s="209" t="e">
        <f t="shared" si="6"/>
        <v>#DIV/0!</v>
      </c>
    </row>
    <row r="54" spans="1:23" ht="20.100000000000001" customHeight="1">
      <c r="A54" s="143">
        <v>41</v>
      </c>
      <c r="B54" s="12" t="s">
        <v>612</v>
      </c>
      <c r="C54" s="143" t="s">
        <v>336</v>
      </c>
      <c r="D54" s="261" t="s">
        <v>503</v>
      </c>
      <c r="E54" s="7" t="s">
        <v>358</v>
      </c>
      <c r="F54" s="7" t="s">
        <v>340</v>
      </c>
      <c r="G54" s="221" t="s">
        <v>347</v>
      </c>
      <c r="H54" s="140">
        <v>10</v>
      </c>
      <c r="I54" s="223"/>
      <c r="J54" s="223"/>
      <c r="K54" s="222"/>
      <c r="L54" s="222"/>
      <c r="M54" s="222"/>
      <c r="N54" s="222"/>
      <c r="O54" s="222"/>
      <c r="P54" s="224"/>
      <c r="Q54" s="224"/>
      <c r="R54" s="225"/>
      <c r="S54" s="225"/>
      <c r="T54" s="226"/>
      <c r="U54" s="226"/>
      <c r="V54" s="226"/>
      <c r="W54" s="226"/>
    </row>
    <row r="55" spans="1:23" ht="20.100000000000001" customHeight="1">
      <c r="A55" s="143">
        <v>42</v>
      </c>
      <c r="B55" s="12" t="s">
        <v>612</v>
      </c>
      <c r="C55" s="143" t="s">
        <v>336</v>
      </c>
      <c r="D55" s="261" t="s">
        <v>504</v>
      </c>
      <c r="E55" s="7" t="s">
        <v>505</v>
      </c>
      <c r="F55" s="7" t="s">
        <v>340</v>
      </c>
      <c r="G55" s="221" t="s">
        <v>149</v>
      </c>
      <c r="H55" s="140">
        <v>16.2</v>
      </c>
      <c r="I55" s="213"/>
      <c r="J55" s="140">
        <v>12</v>
      </c>
      <c r="K55" s="147">
        <f>'Stundenverrechnungssätze UR'!$E$65</f>
        <v>0</v>
      </c>
      <c r="L55" s="142">
        <v>494.4</v>
      </c>
      <c r="M55" s="147">
        <f>'Stundenverrechnungssätze UR'!$AA$74</f>
        <v>0</v>
      </c>
      <c r="N55" s="142">
        <v>56.8</v>
      </c>
      <c r="O55" s="147">
        <f>'Stundenverrechnungssätze UR'!$AL$74</f>
        <v>0</v>
      </c>
      <c r="P55" s="142">
        <v>3</v>
      </c>
      <c r="Q55" s="142">
        <f t="shared" ref="Q55:Q60" si="45">(L55+N55+P55)*H55</f>
        <v>8978.0399999999991</v>
      </c>
      <c r="R55" s="141" t="e">
        <f t="shared" ref="R55:R60" si="46">H55/I55</f>
        <v>#DIV/0!</v>
      </c>
      <c r="S55" s="141" t="e">
        <f t="shared" ref="S55:S60" si="47">(L55++N55+P55)*R55</f>
        <v>#DIV/0!</v>
      </c>
      <c r="T55" s="209" t="e">
        <f t="shared" ref="T55:T60" si="48">R55*K55</f>
        <v>#DIV/0!</v>
      </c>
      <c r="U55" s="209" t="e">
        <f t="shared" ref="U55:U60" si="49">R55*M55</f>
        <v>#DIV/0!</v>
      </c>
      <c r="V55" s="209" t="e">
        <f t="shared" ref="V55:V60" si="50">R55*O55</f>
        <v>#DIV/0!</v>
      </c>
      <c r="W55" s="209" t="e">
        <f t="shared" ref="W55:W60" si="51">(T55*L55)+(N55*U55)+(V55*P55)</f>
        <v>#DIV/0!</v>
      </c>
    </row>
    <row r="56" spans="1:23" ht="20.100000000000001" customHeight="1">
      <c r="A56" s="143">
        <v>43</v>
      </c>
      <c r="B56" s="12" t="s">
        <v>612</v>
      </c>
      <c r="C56" s="143" t="s">
        <v>336</v>
      </c>
      <c r="D56" s="261" t="s">
        <v>506</v>
      </c>
      <c r="E56" s="7" t="s">
        <v>350</v>
      </c>
      <c r="F56" s="7" t="s">
        <v>340</v>
      </c>
      <c r="G56" s="221" t="s">
        <v>149</v>
      </c>
      <c r="H56" s="140">
        <v>22.49</v>
      </c>
      <c r="I56" s="213"/>
      <c r="J56" s="140">
        <v>12</v>
      </c>
      <c r="K56" s="147">
        <f>'Stundenverrechnungssätze UR'!$E$65</f>
        <v>0</v>
      </c>
      <c r="L56" s="142">
        <v>494.4</v>
      </c>
      <c r="M56" s="147">
        <f>'Stundenverrechnungssätze UR'!$AA$74</f>
        <v>0</v>
      </c>
      <c r="N56" s="142">
        <v>56.8</v>
      </c>
      <c r="O56" s="147">
        <f>'Stundenverrechnungssätze UR'!$AL$74</f>
        <v>0</v>
      </c>
      <c r="P56" s="142">
        <v>3</v>
      </c>
      <c r="Q56" s="142">
        <f t="shared" si="45"/>
        <v>12463.957999999997</v>
      </c>
      <c r="R56" s="141" t="e">
        <f t="shared" si="46"/>
        <v>#DIV/0!</v>
      </c>
      <c r="S56" s="141" t="e">
        <f t="shared" si="47"/>
        <v>#DIV/0!</v>
      </c>
      <c r="T56" s="209" t="e">
        <f t="shared" si="48"/>
        <v>#DIV/0!</v>
      </c>
      <c r="U56" s="209" t="e">
        <f t="shared" si="49"/>
        <v>#DIV/0!</v>
      </c>
      <c r="V56" s="209" t="e">
        <f t="shared" si="50"/>
        <v>#DIV/0!</v>
      </c>
      <c r="W56" s="209" t="e">
        <f t="shared" si="51"/>
        <v>#DIV/0!</v>
      </c>
    </row>
    <row r="57" spans="1:23" ht="20.100000000000001" customHeight="1">
      <c r="A57" s="143">
        <v>44</v>
      </c>
      <c r="B57" s="12" t="s">
        <v>612</v>
      </c>
      <c r="C57" s="143" t="s">
        <v>336</v>
      </c>
      <c r="D57" s="261" t="s">
        <v>507</v>
      </c>
      <c r="E57" s="7" t="s">
        <v>508</v>
      </c>
      <c r="F57" s="7" t="s">
        <v>340</v>
      </c>
      <c r="G57" s="221" t="s">
        <v>149</v>
      </c>
      <c r="H57" s="140">
        <v>5.93</v>
      </c>
      <c r="I57" s="213"/>
      <c r="J57" s="140">
        <v>12</v>
      </c>
      <c r="K57" s="147">
        <f>'Stundenverrechnungssätze UR'!$E$65</f>
        <v>0</v>
      </c>
      <c r="L57" s="142">
        <v>494.4</v>
      </c>
      <c r="M57" s="147">
        <f>'Stundenverrechnungssätze UR'!$AA$74</f>
        <v>0</v>
      </c>
      <c r="N57" s="142">
        <v>56.8</v>
      </c>
      <c r="O57" s="147">
        <f>'Stundenverrechnungssätze UR'!$AL$74</f>
        <v>0</v>
      </c>
      <c r="P57" s="142">
        <v>3</v>
      </c>
      <c r="Q57" s="142">
        <f t="shared" si="45"/>
        <v>3286.4059999999995</v>
      </c>
      <c r="R57" s="141" t="e">
        <f t="shared" si="46"/>
        <v>#DIV/0!</v>
      </c>
      <c r="S57" s="141" t="e">
        <f t="shared" si="47"/>
        <v>#DIV/0!</v>
      </c>
      <c r="T57" s="209" t="e">
        <f t="shared" si="48"/>
        <v>#DIV/0!</v>
      </c>
      <c r="U57" s="209" t="e">
        <f t="shared" si="49"/>
        <v>#DIV/0!</v>
      </c>
      <c r="V57" s="209" t="e">
        <f t="shared" si="50"/>
        <v>#DIV/0!</v>
      </c>
      <c r="W57" s="209" t="e">
        <f t="shared" si="51"/>
        <v>#DIV/0!</v>
      </c>
    </row>
    <row r="58" spans="1:23" ht="20.100000000000001" customHeight="1">
      <c r="A58" s="143">
        <v>45</v>
      </c>
      <c r="B58" s="12" t="s">
        <v>612</v>
      </c>
      <c r="C58" s="143" t="s">
        <v>336</v>
      </c>
      <c r="D58" s="261" t="s">
        <v>509</v>
      </c>
      <c r="E58" s="7" t="s">
        <v>510</v>
      </c>
      <c r="F58" s="7" t="s">
        <v>340</v>
      </c>
      <c r="G58" s="221" t="s">
        <v>149</v>
      </c>
      <c r="H58" s="140">
        <v>25.92</v>
      </c>
      <c r="I58" s="213"/>
      <c r="J58" s="140">
        <v>12</v>
      </c>
      <c r="K58" s="147">
        <f>'Stundenverrechnungssätze UR'!$E$65</f>
        <v>0</v>
      </c>
      <c r="L58" s="142">
        <v>494.4</v>
      </c>
      <c r="M58" s="147">
        <f>'Stundenverrechnungssätze UR'!$AA$74</f>
        <v>0</v>
      </c>
      <c r="N58" s="142">
        <v>56.8</v>
      </c>
      <c r="O58" s="147">
        <f>'Stundenverrechnungssätze UR'!$AL$74</f>
        <v>0</v>
      </c>
      <c r="P58" s="142">
        <v>3</v>
      </c>
      <c r="Q58" s="142">
        <f t="shared" si="45"/>
        <v>14364.864</v>
      </c>
      <c r="R58" s="141" t="e">
        <f t="shared" si="46"/>
        <v>#DIV/0!</v>
      </c>
      <c r="S58" s="141" t="e">
        <f t="shared" si="47"/>
        <v>#DIV/0!</v>
      </c>
      <c r="T58" s="209" t="e">
        <f t="shared" si="48"/>
        <v>#DIV/0!</v>
      </c>
      <c r="U58" s="209" t="e">
        <f t="shared" si="49"/>
        <v>#DIV/0!</v>
      </c>
      <c r="V58" s="209" t="e">
        <f t="shared" si="50"/>
        <v>#DIV/0!</v>
      </c>
      <c r="W58" s="209" t="e">
        <f t="shared" si="51"/>
        <v>#DIV/0!</v>
      </c>
    </row>
    <row r="59" spans="1:23" ht="20.100000000000001" customHeight="1">
      <c r="A59" s="143">
        <v>46</v>
      </c>
      <c r="B59" s="12" t="s">
        <v>612</v>
      </c>
      <c r="C59" s="143" t="s">
        <v>336</v>
      </c>
      <c r="D59" s="261" t="s">
        <v>511</v>
      </c>
      <c r="E59" s="7" t="s">
        <v>512</v>
      </c>
      <c r="F59" s="7" t="s">
        <v>340</v>
      </c>
      <c r="G59" s="221" t="s">
        <v>149</v>
      </c>
      <c r="H59" s="140">
        <v>23.08</v>
      </c>
      <c r="I59" s="213"/>
      <c r="J59" s="140">
        <v>12</v>
      </c>
      <c r="K59" s="147">
        <f>'Stundenverrechnungssätze UR'!$E$65</f>
        <v>0</v>
      </c>
      <c r="L59" s="142">
        <v>494.4</v>
      </c>
      <c r="M59" s="147">
        <f>'Stundenverrechnungssätze UR'!$AA$74</f>
        <v>0</v>
      </c>
      <c r="N59" s="142">
        <v>56.8</v>
      </c>
      <c r="O59" s="147">
        <f>'Stundenverrechnungssätze UR'!$AL$74</f>
        <v>0</v>
      </c>
      <c r="P59" s="142">
        <v>3</v>
      </c>
      <c r="Q59" s="142">
        <f t="shared" si="45"/>
        <v>12790.935999999998</v>
      </c>
      <c r="R59" s="141" t="e">
        <f t="shared" si="46"/>
        <v>#DIV/0!</v>
      </c>
      <c r="S59" s="141" t="e">
        <f t="shared" si="47"/>
        <v>#DIV/0!</v>
      </c>
      <c r="T59" s="209" t="e">
        <f t="shared" si="48"/>
        <v>#DIV/0!</v>
      </c>
      <c r="U59" s="209" t="e">
        <f t="shared" si="49"/>
        <v>#DIV/0!</v>
      </c>
      <c r="V59" s="209" t="e">
        <f t="shared" si="50"/>
        <v>#DIV/0!</v>
      </c>
      <c r="W59" s="209" t="e">
        <f t="shared" si="51"/>
        <v>#DIV/0!</v>
      </c>
    </row>
    <row r="60" spans="1:23" ht="20.100000000000001" customHeight="1">
      <c r="A60" s="143">
        <v>47</v>
      </c>
      <c r="B60" s="12" t="s">
        <v>612</v>
      </c>
      <c r="C60" s="143" t="s">
        <v>336</v>
      </c>
      <c r="D60" s="261" t="s">
        <v>513</v>
      </c>
      <c r="E60" s="7" t="s">
        <v>514</v>
      </c>
      <c r="F60" s="7" t="s">
        <v>340</v>
      </c>
      <c r="G60" s="221" t="s">
        <v>149</v>
      </c>
      <c r="H60" s="140">
        <v>7.34</v>
      </c>
      <c r="I60" s="213"/>
      <c r="J60" s="140">
        <v>12</v>
      </c>
      <c r="K60" s="147">
        <f>'Stundenverrechnungssätze UR'!$E$65</f>
        <v>0</v>
      </c>
      <c r="L60" s="142">
        <v>494.4</v>
      </c>
      <c r="M60" s="147">
        <f>'Stundenverrechnungssätze UR'!$AA$74</f>
        <v>0</v>
      </c>
      <c r="N60" s="142">
        <v>56.8</v>
      </c>
      <c r="O60" s="147">
        <f>'Stundenverrechnungssätze UR'!$AL$74</f>
        <v>0</v>
      </c>
      <c r="P60" s="142">
        <v>3</v>
      </c>
      <c r="Q60" s="142">
        <f t="shared" si="45"/>
        <v>4067.8279999999995</v>
      </c>
      <c r="R60" s="141" t="e">
        <f t="shared" si="46"/>
        <v>#DIV/0!</v>
      </c>
      <c r="S60" s="141" t="e">
        <f t="shared" si="47"/>
        <v>#DIV/0!</v>
      </c>
      <c r="T60" s="209" t="e">
        <f t="shared" si="48"/>
        <v>#DIV/0!</v>
      </c>
      <c r="U60" s="209" t="e">
        <f t="shared" si="49"/>
        <v>#DIV/0!</v>
      </c>
      <c r="V60" s="209" t="e">
        <f t="shared" si="50"/>
        <v>#DIV/0!</v>
      </c>
      <c r="W60" s="209" t="e">
        <f t="shared" si="51"/>
        <v>#DIV/0!</v>
      </c>
    </row>
    <row r="61" spans="1:23" ht="20.100000000000001" customHeight="1">
      <c r="A61" s="143">
        <v>48</v>
      </c>
      <c r="B61" s="12" t="s">
        <v>612</v>
      </c>
      <c r="C61" s="143" t="s">
        <v>336</v>
      </c>
      <c r="D61" s="261" t="s">
        <v>515</v>
      </c>
      <c r="E61" s="7" t="s">
        <v>12</v>
      </c>
      <c r="F61" s="7" t="s">
        <v>340</v>
      </c>
      <c r="G61" s="221" t="s">
        <v>26</v>
      </c>
      <c r="H61" s="140">
        <v>9.81</v>
      </c>
      <c r="I61" s="223"/>
      <c r="J61" s="223"/>
      <c r="K61" s="222"/>
      <c r="L61" s="222"/>
      <c r="M61" s="222"/>
      <c r="N61" s="222"/>
      <c r="O61" s="222"/>
      <c r="P61" s="224"/>
      <c r="Q61" s="224"/>
      <c r="R61" s="225"/>
      <c r="S61" s="225"/>
      <c r="T61" s="226"/>
      <c r="U61" s="226"/>
      <c r="V61" s="226"/>
      <c r="W61" s="226"/>
    </row>
    <row r="62" spans="1:23">
      <c r="A62" s="418" t="s">
        <v>469</v>
      </c>
      <c r="B62" s="419"/>
      <c r="C62" s="419"/>
      <c r="D62" s="419"/>
      <c r="E62" s="419"/>
      <c r="F62" s="419"/>
      <c r="G62" s="420"/>
      <c r="H62" s="148">
        <f>SUM(H36:H61)</f>
        <v>638.05999999999995</v>
      </c>
      <c r="I62" s="421"/>
      <c r="J62" s="422"/>
      <c r="K62" s="422"/>
      <c r="L62" s="422"/>
      <c r="M62" s="422"/>
      <c r="N62" s="422"/>
      <c r="O62" s="422"/>
      <c r="P62" s="423"/>
      <c r="Q62" s="208">
        <f>SUM(Q36:Q61)</f>
        <v>340677.82399999991</v>
      </c>
      <c r="R62" s="208">
        <f t="shared" ref="R62:W62" si="52">_xlfn.AGGREGATE(9, 6, R36:R61)</f>
        <v>0</v>
      </c>
      <c r="S62" s="208">
        <f t="shared" si="52"/>
        <v>0</v>
      </c>
      <c r="T62" s="210">
        <f t="shared" si="52"/>
        <v>0</v>
      </c>
      <c r="U62" s="210">
        <f t="shared" si="52"/>
        <v>0</v>
      </c>
      <c r="V62" s="210">
        <f t="shared" si="52"/>
        <v>0</v>
      </c>
      <c r="W62" s="210">
        <f t="shared" si="52"/>
        <v>0</v>
      </c>
    </row>
    <row r="63" spans="1:23" ht="20.100000000000001" customHeight="1">
      <c r="A63" s="143">
        <v>49</v>
      </c>
      <c r="B63" s="12" t="s">
        <v>520</v>
      </c>
      <c r="C63" s="143" t="s">
        <v>336</v>
      </c>
      <c r="D63" s="261" t="s">
        <v>518</v>
      </c>
      <c r="E63" s="7" t="s">
        <v>517</v>
      </c>
      <c r="F63" s="7" t="s">
        <v>340</v>
      </c>
      <c r="G63" s="7" t="s">
        <v>148</v>
      </c>
      <c r="H63" s="140">
        <v>215.44</v>
      </c>
      <c r="I63" s="213"/>
      <c r="J63" s="223"/>
      <c r="K63" s="222"/>
      <c r="L63" s="222"/>
      <c r="M63" s="222"/>
      <c r="N63" s="222"/>
      <c r="O63" s="222"/>
      <c r="P63" s="224"/>
      <c r="Q63" s="224"/>
      <c r="R63" s="225"/>
      <c r="S63" s="225"/>
      <c r="T63" s="226"/>
      <c r="U63" s="226"/>
      <c r="V63" s="226"/>
      <c r="W63" s="226"/>
    </row>
    <row r="64" spans="1:23" ht="20.100000000000001" customHeight="1">
      <c r="A64" s="143">
        <v>50</v>
      </c>
      <c r="B64" s="12" t="s">
        <v>520</v>
      </c>
      <c r="C64" s="143" t="s">
        <v>336</v>
      </c>
      <c r="D64" s="261" t="s">
        <v>519</v>
      </c>
      <c r="E64" s="7" t="s">
        <v>520</v>
      </c>
      <c r="F64" s="7" t="s">
        <v>340</v>
      </c>
      <c r="G64" s="7" t="s">
        <v>149</v>
      </c>
      <c r="H64" s="140">
        <v>135.72</v>
      </c>
      <c r="I64" s="213"/>
      <c r="J64" s="223"/>
      <c r="K64" s="222"/>
      <c r="L64" s="222"/>
      <c r="M64" s="222"/>
      <c r="N64" s="222"/>
      <c r="O64" s="222"/>
      <c r="P64" s="224"/>
      <c r="Q64" s="224"/>
      <c r="R64" s="225"/>
      <c r="S64" s="225"/>
      <c r="T64" s="226"/>
      <c r="U64" s="226"/>
      <c r="V64" s="226"/>
      <c r="W64" s="226"/>
    </row>
    <row r="65" spans="1:23" ht="20.100000000000001" customHeight="1">
      <c r="A65" s="143">
        <v>51</v>
      </c>
      <c r="B65" s="12" t="s">
        <v>520</v>
      </c>
      <c r="C65" s="143" t="s">
        <v>336</v>
      </c>
      <c r="D65" s="261" t="s">
        <v>521</v>
      </c>
      <c r="E65" s="7" t="s">
        <v>522</v>
      </c>
      <c r="F65" s="7" t="s">
        <v>340</v>
      </c>
      <c r="G65" s="7" t="s">
        <v>23</v>
      </c>
      <c r="H65" s="140">
        <v>11.83</v>
      </c>
      <c r="I65" s="213"/>
      <c r="J65" s="223"/>
      <c r="K65" s="222"/>
      <c r="L65" s="222"/>
      <c r="M65" s="222"/>
      <c r="N65" s="222"/>
      <c r="O65" s="222"/>
      <c r="P65" s="224"/>
      <c r="Q65" s="224"/>
      <c r="R65" s="225"/>
      <c r="S65" s="225"/>
      <c r="T65" s="226"/>
      <c r="U65" s="226"/>
      <c r="V65" s="226"/>
      <c r="W65" s="226"/>
    </row>
    <row r="66" spans="1:23" ht="20.100000000000001" customHeight="1">
      <c r="A66" s="143">
        <v>52</v>
      </c>
      <c r="B66" s="12" t="s">
        <v>520</v>
      </c>
      <c r="C66" s="143" t="s">
        <v>336</v>
      </c>
      <c r="D66" s="261" t="s">
        <v>523</v>
      </c>
      <c r="E66" s="7" t="s">
        <v>2</v>
      </c>
      <c r="F66" s="7" t="s">
        <v>340</v>
      </c>
      <c r="G66" s="7" t="s">
        <v>148</v>
      </c>
      <c r="H66" s="140">
        <v>20.92</v>
      </c>
      <c r="I66" s="213"/>
      <c r="J66" s="223"/>
      <c r="K66" s="222"/>
      <c r="L66" s="222"/>
      <c r="M66" s="222"/>
      <c r="N66" s="222"/>
      <c r="O66" s="222"/>
      <c r="P66" s="224"/>
      <c r="Q66" s="224"/>
      <c r="R66" s="225"/>
      <c r="S66" s="225"/>
      <c r="T66" s="226"/>
      <c r="U66" s="226"/>
      <c r="V66" s="226"/>
      <c r="W66" s="226"/>
    </row>
    <row r="67" spans="1:23" ht="20.100000000000001" customHeight="1">
      <c r="A67" s="143">
        <v>53</v>
      </c>
      <c r="B67" s="12" t="s">
        <v>520</v>
      </c>
      <c r="C67" s="143" t="s">
        <v>336</v>
      </c>
      <c r="D67" s="261" t="s">
        <v>524</v>
      </c>
      <c r="E67" s="7" t="s">
        <v>14</v>
      </c>
      <c r="F67" s="7" t="s">
        <v>340</v>
      </c>
      <c r="G67" s="7" t="s">
        <v>29</v>
      </c>
      <c r="H67" s="140">
        <v>12.28</v>
      </c>
      <c r="I67" s="213"/>
      <c r="J67" s="223"/>
      <c r="K67" s="222"/>
      <c r="L67" s="222"/>
      <c r="M67" s="222"/>
      <c r="N67" s="222"/>
      <c r="O67" s="222"/>
      <c r="P67" s="224"/>
      <c r="Q67" s="224"/>
      <c r="R67" s="225"/>
      <c r="S67" s="225"/>
      <c r="T67" s="226"/>
      <c r="U67" s="226"/>
      <c r="V67" s="226"/>
      <c r="W67" s="226"/>
    </row>
    <row r="68" spans="1:23" ht="20.100000000000001" customHeight="1">
      <c r="A68" s="143">
        <v>54</v>
      </c>
      <c r="B68" s="12" t="s">
        <v>520</v>
      </c>
      <c r="C68" s="143" t="s">
        <v>336</v>
      </c>
      <c r="D68" s="261" t="s">
        <v>525</v>
      </c>
      <c r="E68" s="7" t="s">
        <v>526</v>
      </c>
      <c r="F68" s="7" t="s">
        <v>340</v>
      </c>
      <c r="G68" s="7" t="s">
        <v>25</v>
      </c>
      <c r="H68" s="140">
        <v>31.29</v>
      </c>
      <c r="I68" s="213"/>
      <c r="J68" s="223"/>
      <c r="K68" s="222"/>
      <c r="L68" s="222"/>
      <c r="M68" s="222"/>
      <c r="N68" s="222"/>
      <c r="O68" s="222"/>
      <c r="P68" s="224"/>
      <c r="Q68" s="224"/>
      <c r="R68" s="225"/>
      <c r="S68" s="225"/>
      <c r="T68" s="226"/>
      <c r="U68" s="226"/>
      <c r="V68" s="226"/>
      <c r="W68" s="226"/>
    </row>
    <row r="69" spans="1:23" ht="20.100000000000001" customHeight="1">
      <c r="A69" s="143">
        <v>55</v>
      </c>
      <c r="B69" s="12" t="s">
        <v>520</v>
      </c>
      <c r="C69" s="143" t="s">
        <v>336</v>
      </c>
      <c r="D69" s="261" t="s">
        <v>527</v>
      </c>
      <c r="E69" s="7" t="s">
        <v>528</v>
      </c>
      <c r="F69" s="7" t="s">
        <v>340</v>
      </c>
      <c r="G69" s="7" t="s">
        <v>25</v>
      </c>
      <c r="H69" s="140">
        <v>25.74</v>
      </c>
      <c r="I69" s="213"/>
      <c r="J69" s="223"/>
      <c r="K69" s="222"/>
      <c r="L69" s="222"/>
      <c r="M69" s="222"/>
      <c r="N69" s="222"/>
      <c r="O69" s="222"/>
      <c r="P69" s="224"/>
      <c r="Q69" s="224"/>
      <c r="R69" s="225"/>
      <c r="S69" s="225"/>
      <c r="T69" s="226"/>
      <c r="U69" s="226"/>
      <c r="V69" s="226"/>
      <c r="W69" s="226"/>
    </row>
    <row r="70" spans="1:23" ht="20.100000000000001" customHeight="1">
      <c r="A70" s="143">
        <v>56</v>
      </c>
      <c r="B70" s="12" t="s">
        <v>520</v>
      </c>
      <c r="C70" s="143" t="s">
        <v>336</v>
      </c>
      <c r="D70" s="261" t="s">
        <v>529</v>
      </c>
      <c r="E70" s="7" t="s">
        <v>337</v>
      </c>
      <c r="F70" s="7" t="s">
        <v>340</v>
      </c>
      <c r="G70" s="7" t="s">
        <v>148</v>
      </c>
      <c r="H70" s="140">
        <v>8.66</v>
      </c>
      <c r="I70" s="213"/>
      <c r="J70" s="223"/>
      <c r="K70" s="222"/>
      <c r="L70" s="222"/>
      <c r="M70" s="222"/>
      <c r="N70" s="222"/>
      <c r="O70" s="222"/>
      <c r="P70" s="224"/>
      <c r="Q70" s="224"/>
      <c r="R70" s="225"/>
      <c r="S70" s="225"/>
      <c r="T70" s="226"/>
      <c r="U70" s="226"/>
      <c r="V70" s="226"/>
      <c r="W70" s="226"/>
    </row>
    <row r="71" spans="1:23" ht="20.100000000000001" customHeight="1">
      <c r="A71" s="143">
        <v>57</v>
      </c>
      <c r="B71" s="12" t="s">
        <v>520</v>
      </c>
      <c r="C71" s="143" t="s">
        <v>336</v>
      </c>
      <c r="D71" s="261" t="s">
        <v>530</v>
      </c>
      <c r="E71" s="7" t="s">
        <v>358</v>
      </c>
      <c r="F71" s="7" t="s">
        <v>340</v>
      </c>
      <c r="G71" s="7" t="s">
        <v>347</v>
      </c>
      <c r="H71" s="140">
        <v>22.08</v>
      </c>
      <c r="I71" s="223"/>
      <c r="J71" s="223"/>
      <c r="K71" s="222"/>
      <c r="L71" s="222"/>
      <c r="M71" s="222"/>
      <c r="N71" s="222"/>
      <c r="O71" s="222"/>
      <c r="P71" s="224"/>
      <c r="Q71" s="224"/>
      <c r="R71" s="225"/>
      <c r="S71" s="225"/>
      <c r="T71" s="226"/>
      <c r="U71" s="226"/>
      <c r="V71" s="226"/>
      <c r="W71" s="226"/>
    </row>
    <row r="72" spans="1:23">
      <c r="A72" s="418" t="s">
        <v>516</v>
      </c>
      <c r="B72" s="419"/>
      <c r="C72" s="419"/>
      <c r="D72" s="419"/>
      <c r="E72" s="419"/>
      <c r="F72" s="419"/>
      <c r="G72" s="420"/>
      <c r="H72" s="220">
        <f>SUM(H63:H71)</f>
        <v>483.96</v>
      </c>
      <c r="I72" s="421"/>
      <c r="J72" s="422"/>
      <c r="K72" s="422"/>
      <c r="L72" s="422"/>
      <c r="M72" s="422"/>
      <c r="N72" s="422"/>
      <c r="O72" s="422"/>
      <c r="P72" s="423"/>
      <c r="Q72" s="208">
        <f>SUM(Q63:Q71)</f>
        <v>0</v>
      </c>
      <c r="R72" s="208">
        <f t="shared" ref="R72:W72" si="53">_xlfn.AGGREGATE(9, 6, R63:R71)</f>
        <v>0</v>
      </c>
      <c r="S72" s="208">
        <f t="shared" si="53"/>
        <v>0</v>
      </c>
      <c r="T72" s="210">
        <f t="shared" si="53"/>
        <v>0</v>
      </c>
      <c r="U72" s="210">
        <f t="shared" si="53"/>
        <v>0</v>
      </c>
      <c r="V72" s="210">
        <f t="shared" si="53"/>
        <v>0</v>
      </c>
      <c r="W72" s="210">
        <f t="shared" si="53"/>
        <v>0</v>
      </c>
    </row>
    <row r="73" spans="1:23" ht="20.100000000000001" customHeight="1">
      <c r="A73" s="143">
        <v>58</v>
      </c>
      <c r="B73" s="12" t="s">
        <v>534</v>
      </c>
      <c r="C73" s="143" t="s">
        <v>336</v>
      </c>
      <c r="D73" s="261" t="s">
        <v>532</v>
      </c>
      <c r="E73" s="7" t="s">
        <v>517</v>
      </c>
      <c r="F73" s="7" t="s">
        <v>340</v>
      </c>
      <c r="G73" s="7" t="s">
        <v>148</v>
      </c>
      <c r="H73" s="140">
        <v>332.77</v>
      </c>
      <c r="I73" s="213"/>
      <c r="J73" s="223"/>
      <c r="K73" s="222"/>
      <c r="L73" s="222"/>
      <c r="M73" s="222"/>
      <c r="N73" s="222"/>
      <c r="O73" s="222"/>
      <c r="P73" s="224"/>
      <c r="Q73" s="224"/>
      <c r="R73" s="225"/>
      <c r="S73" s="225"/>
      <c r="T73" s="226"/>
      <c r="U73" s="226"/>
      <c r="V73" s="226"/>
      <c r="W73" s="226"/>
    </row>
    <row r="74" spans="1:23" ht="20.100000000000001" customHeight="1">
      <c r="A74" s="143">
        <v>59</v>
      </c>
      <c r="B74" s="12" t="s">
        <v>534</v>
      </c>
      <c r="C74" s="143" t="s">
        <v>336</v>
      </c>
      <c r="D74" s="261" t="s">
        <v>533</v>
      </c>
      <c r="E74" s="7" t="s">
        <v>534</v>
      </c>
      <c r="F74" s="7" t="s">
        <v>340</v>
      </c>
      <c r="G74" s="7" t="s">
        <v>149</v>
      </c>
      <c r="H74" s="140">
        <v>379.37</v>
      </c>
      <c r="I74" s="213"/>
      <c r="J74" s="223"/>
      <c r="K74" s="222"/>
      <c r="L74" s="222"/>
      <c r="M74" s="222"/>
      <c r="N74" s="222"/>
      <c r="O74" s="222"/>
      <c r="P74" s="224"/>
      <c r="Q74" s="224"/>
      <c r="R74" s="225"/>
      <c r="S74" s="225"/>
      <c r="T74" s="226"/>
      <c r="U74" s="226"/>
      <c r="V74" s="226"/>
      <c r="W74" s="226"/>
    </row>
    <row r="75" spans="1:23">
      <c r="A75" s="418" t="s">
        <v>531</v>
      </c>
      <c r="B75" s="419"/>
      <c r="C75" s="419"/>
      <c r="D75" s="419"/>
      <c r="E75" s="419"/>
      <c r="F75" s="419"/>
      <c r="G75" s="420"/>
      <c r="H75" s="220">
        <f>SUM(H73:H74)</f>
        <v>712.14</v>
      </c>
      <c r="I75" s="421"/>
      <c r="J75" s="422"/>
      <c r="K75" s="422"/>
      <c r="L75" s="422"/>
      <c r="M75" s="422"/>
      <c r="N75" s="422"/>
      <c r="O75" s="422"/>
      <c r="P75" s="423"/>
      <c r="Q75" s="208">
        <f>SUM(Q73:Q74)</f>
        <v>0</v>
      </c>
      <c r="R75" s="208">
        <f t="shared" ref="R75:W75" si="54">_xlfn.AGGREGATE(9, 6, R73:R74)</f>
        <v>0</v>
      </c>
      <c r="S75" s="208">
        <f t="shared" si="54"/>
        <v>0</v>
      </c>
      <c r="T75" s="210">
        <f t="shared" si="54"/>
        <v>0</v>
      </c>
      <c r="U75" s="210">
        <f t="shared" si="54"/>
        <v>0</v>
      </c>
      <c r="V75" s="210">
        <f t="shared" si="54"/>
        <v>0</v>
      </c>
      <c r="W75" s="210">
        <f t="shared" si="54"/>
        <v>0</v>
      </c>
    </row>
    <row r="76" spans="1:23" ht="20.100000000000001" customHeight="1">
      <c r="A76" s="143">
        <v>60</v>
      </c>
      <c r="B76" s="12" t="s">
        <v>544</v>
      </c>
      <c r="C76" s="143" t="s">
        <v>336</v>
      </c>
      <c r="D76" s="261" t="s">
        <v>536</v>
      </c>
      <c r="E76" s="7" t="s">
        <v>537</v>
      </c>
      <c r="F76" s="7" t="s">
        <v>340</v>
      </c>
      <c r="G76" s="7" t="s">
        <v>148</v>
      </c>
      <c r="H76" s="140">
        <v>102.04</v>
      </c>
      <c r="I76" s="213"/>
      <c r="J76" s="223"/>
      <c r="K76" s="222"/>
      <c r="L76" s="222"/>
      <c r="M76" s="222"/>
      <c r="N76" s="222"/>
      <c r="O76" s="222"/>
      <c r="P76" s="224"/>
      <c r="Q76" s="224"/>
      <c r="R76" s="225"/>
      <c r="S76" s="225"/>
      <c r="T76" s="226"/>
      <c r="U76" s="226"/>
      <c r="V76" s="226"/>
      <c r="W76" s="226"/>
    </row>
    <row r="77" spans="1:23" ht="20.100000000000001" customHeight="1">
      <c r="A77" s="143">
        <v>61</v>
      </c>
      <c r="B77" s="12" t="s">
        <v>544</v>
      </c>
      <c r="C77" s="143" t="s">
        <v>336</v>
      </c>
      <c r="D77" s="261" t="s">
        <v>538</v>
      </c>
      <c r="E77" s="7" t="s">
        <v>539</v>
      </c>
      <c r="F77" s="7" t="s">
        <v>340</v>
      </c>
      <c r="G77" s="7" t="s">
        <v>148</v>
      </c>
      <c r="H77" s="140">
        <v>34.450000000000003</v>
      </c>
      <c r="I77" s="213"/>
      <c r="J77" s="223"/>
      <c r="K77" s="222"/>
      <c r="L77" s="222"/>
      <c r="M77" s="222"/>
      <c r="N77" s="222"/>
      <c r="O77" s="222"/>
      <c r="P77" s="224"/>
      <c r="Q77" s="224"/>
      <c r="R77" s="225"/>
      <c r="S77" s="225"/>
      <c r="T77" s="226"/>
      <c r="U77" s="226"/>
      <c r="V77" s="226"/>
      <c r="W77" s="226"/>
    </row>
    <row r="78" spans="1:23" ht="20.100000000000001" customHeight="1">
      <c r="A78" s="143">
        <v>62</v>
      </c>
      <c r="B78" s="12" t="s">
        <v>544</v>
      </c>
      <c r="C78" s="143" t="s">
        <v>336</v>
      </c>
      <c r="D78" s="261" t="s">
        <v>540</v>
      </c>
      <c r="E78" s="7" t="s">
        <v>607</v>
      </c>
      <c r="F78" s="7" t="s">
        <v>339</v>
      </c>
      <c r="G78" s="7" t="s">
        <v>26</v>
      </c>
      <c r="H78" s="140">
        <v>17.309999999999999</v>
      </c>
      <c r="I78" s="213"/>
      <c r="J78" s="223"/>
      <c r="K78" s="222"/>
      <c r="L78" s="222"/>
      <c r="M78" s="222"/>
      <c r="N78" s="222"/>
      <c r="O78" s="222"/>
      <c r="P78" s="224"/>
      <c r="Q78" s="224"/>
      <c r="R78" s="225"/>
      <c r="S78" s="225"/>
      <c r="T78" s="226"/>
      <c r="U78" s="226"/>
      <c r="V78" s="226"/>
      <c r="W78" s="226"/>
    </row>
    <row r="79" spans="1:23" ht="20.100000000000001" customHeight="1">
      <c r="A79" s="143">
        <v>63</v>
      </c>
      <c r="B79" s="12" t="s">
        <v>544</v>
      </c>
      <c r="C79" s="143" t="s">
        <v>336</v>
      </c>
      <c r="D79" s="261" t="s">
        <v>541</v>
      </c>
      <c r="E79" s="7" t="s">
        <v>517</v>
      </c>
      <c r="F79" s="7" t="s">
        <v>340</v>
      </c>
      <c r="G79" s="7" t="s">
        <v>148</v>
      </c>
      <c r="H79" s="140">
        <v>656.96</v>
      </c>
      <c r="I79" s="213"/>
      <c r="J79" s="223"/>
      <c r="K79" s="222"/>
      <c r="L79" s="222"/>
      <c r="M79" s="222"/>
      <c r="N79" s="222"/>
      <c r="O79" s="222"/>
      <c r="P79" s="224"/>
      <c r="Q79" s="224"/>
      <c r="R79" s="225"/>
      <c r="S79" s="225"/>
      <c r="T79" s="226"/>
      <c r="U79" s="226"/>
      <c r="V79" s="226"/>
      <c r="W79" s="226"/>
    </row>
    <row r="80" spans="1:23" ht="20.100000000000001" customHeight="1">
      <c r="A80" s="143">
        <v>64</v>
      </c>
      <c r="B80" s="12" t="s">
        <v>544</v>
      </c>
      <c r="C80" s="143" t="s">
        <v>336</v>
      </c>
      <c r="D80" s="261" t="s">
        <v>542</v>
      </c>
      <c r="E80" s="7" t="s">
        <v>608</v>
      </c>
      <c r="F80" s="7" t="s">
        <v>340</v>
      </c>
      <c r="G80" s="7" t="s">
        <v>22</v>
      </c>
      <c r="H80" s="140">
        <v>284.93</v>
      </c>
      <c r="I80" s="213"/>
      <c r="J80" s="223"/>
      <c r="K80" s="222"/>
      <c r="L80" s="222"/>
      <c r="M80" s="222"/>
      <c r="N80" s="222"/>
      <c r="O80" s="222"/>
      <c r="P80" s="224"/>
      <c r="Q80" s="224"/>
      <c r="R80" s="225"/>
      <c r="S80" s="225"/>
      <c r="T80" s="226"/>
      <c r="U80" s="226"/>
      <c r="V80" s="226"/>
      <c r="W80" s="226"/>
    </row>
    <row r="81" spans="1:23" ht="20.100000000000001" customHeight="1">
      <c r="A81" s="143">
        <v>65</v>
      </c>
      <c r="B81" s="12" t="s">
        <v>544</v>
      </c>
      <c r="C81" s="143" t="s">
        <v>336</v>
      </c>
      <c r="D81" s="261" t="s">
        <v>543</v>
      </c>
      <c r="E81" s="7" t="s">
        <v>544</v>
      </c>
      <c r="F81" s="7" t="s">
        <v>340</v>
      </c>
      <c r="G81" s="7" t="s">
        <v>149</v>
      </c>
      <c r="H81" s="140">
        <v>372.25</v>
      </c>
      <c r="I81" s="213"/>
      <c r="J81" s="223"/>
      <c r="K81" s="222"/>
      <c r="L81" s="222"/>
      <c r="M81" s="222"/>
      <c r="N81" s="222"/>
      <c r="O81" s="222"/>
      <c r="P81" s="224"/>
      <c r="Q81" s="224"/>
      <c r="R81" s="225"/>
      <c r="S81" s="225"/>
      <c r="T81" s="226"/>
      <c r="U81" s="226"/>
      <c r="V81" s="226"/>
      <c r="W81" s="226"/>
    </row>
    <row r="82" spans="1:23" ht="20.100000000000001" customHeight="1">
      <c r="A82" s="143">
        <v>66</v>
      </c>
      <c r="B82" s="12" t="s">
        <v>544</v>
      </c>
      <c r="C82" s="143" t="s">
        <v>336</v>
      </c>
      <c r="D82" s="261" t="s">
        <v>545</v>
      </c>
      <c r="E82" s="7" t="s">
        <v>546</v>
      </c>
      <c r="F82" s="7" t="s">
        <v>340</v>
      </c>
      <c r="G82" s="7" t="s">
        <v>26</v>
      </c>
      <c r="H82" s="140">
        <v>5.59</v>
      </c>
      <c r="I82" s="213"/>
      <c r="J82" s="223"/>
      <c r="K82" s="222"/>
      <c r="L82" s="222"/>
      <c r="M82" s="222"/>
      <c r="N82" s="222"/>
      <c r="O82" s="222"/>
      <c r="P82" s="224"/>
      <c r="Q82" s="224"/>
      <c r="R82" s="225"/>
      <c r="S82" s="225"/>
      <c r="T82" s="226"/>
      <c r="U82" s="226"/>
      <c r="V82" s="226"/>
      <c r="W82" s="226"/>
    </row>
    <row r="83" spans="1:23" ht="20.100000000000001" customHeight="1">
      <c r="A83" s="143">
        <v>67</v>
      </c>
      <c r="B83" s="12" t="s">
        <v>544</v>
      </c>
      <c r="C83" s="143" t="s">
        <v>336</v>
      </c>
      <c r="D83" s="261" t="s">
        <v>547</v>
      </c>
      <c r="E83" s="7" t="s">
        <v>548</v>
      </c>
      <c r="F83" s="7" t="s">
        <v>340</v>
      </c>
      <c r="G83" s="7" t="s">
        <v>149</v>
      </c>
      <c r="H83" s="140">
        <v>4.41</v>
      </c>
      <c r="I83" s="213"/>
      <c r="J83" s="223"/>
      <c r="K83" s="222"/>
      <c r="L83" s="222"/>
      <c r="M83" s="222"/>
      <c r="N83" s="222"/>
      <c r="O83" s="222"/>
      <c r="P83" s="224"/>
      <c r="Q83" s="224"/>
      <c r="R83" s="225"/>
      <c r="S83" s="225"/>
      <c r="T83" s="226"/>
      <c r="U83" s="226"/>
      <c r="V83" s="226"/>
      <c r="W83" s="226"/>
    </row>
    <row r="84" spans="1:23" ht="20.100000000000001" customHeight="1">
      <c r="A84" s="143">
        <v>68</v>
      </c>
      <c r="B84" s="12" t="s">
        <v>544</v>
      </c>
      <c r="C84" s="143" t="s">
        <v>336</v>
      </c>
      <c r="D84" s="261" t="s">
        <v>549</v>
      </c>
      <c r="E84" s="7" t="s">
        <v>550</v>
      </c>
      <c r="F84" s="7" t="s">
        <v>340</v>
      </c>
      <c r="G84" s="7" t="s">
        <v>149</v>
      </c>
      <c r="H84" s="140">
        <v>2.84</v>
      </c>
      <c r="I84" s="213"/>
      <c r="J84" s="223"/>
      <c r="K84" s="222"/>
      <c r="L84" s="222"/>
      <c r="M84" s="222"/>
      <c r="N84" s="222"/>
      <c r="O84" s="222"/>
      <c r="P84" s="224"/>
      <c r="Q84" s="224"/>
      <c r="R84" s="225"/>
      <c r="S84" s="225"/>
      <c r="T84" s="226"/>
      <c r="U84" s="226"/>
      <c r="V84" s="226"/>
      <c r="W84" s="226"/>
    </row>
    <row r="85" spans="1:23" ht="20.100000000000001" customHeight="1">
      <c r="A85" s="143">
        <v>69</v>
      </c>
      <c r="B85" s="12" t="s">
        <v>544</v>
      </c>
      <c r="C85" s="143" t="s">
        <v>336</v>
      </c>
      <c r="D85" s="261" t="s">
        <v>551</v>
      </c>
      <c r="E85" s="7" t="s">
        <v>609</v>
      </c>
      <c r="F85" s="7" t="s">
        <v>340</v>
      </c>
      <c r="G85" s="7" t="s">
        <v>148</v>
      </c>
      <c r="H85" s="140">
        <v>21.7</v>
      </c>
      <c r="I85" s="213"/>
      <c r="J85" s="223"/>
      <c r="K85" s="222"/>
      <c r="L85" s="222"/>
      <c r="M85" s="222"/>
      <c r="N85" s="222"/>
      <c r="O85" s="222"/>
      <c r="P85" s="224"/>
      <c r="Q85" s="224"/>
      <c r="R85" s="225"/>
      <c r="S85" s="225"/>
      <c r="T85" s="226"/>
      <c r="U85" s="226"/>
      <c r="V85" s="226"/>
      <c r="W85" s="226"/>
    </row>
    <row r="86" spans="1:23" ht="20.100000000000001" customHeight="1">
      <c r="A86" s="143">
        <v>70</v>
      </c>
      <c r="B86" s="12" t="s">
        <v>544</v>
      </c>
      <c r="C86" s="143" t="s">
        <v>336</v>
      </c>
      <c r="D86" s="261" t="s">
        <v>552</v>
      </c>
      <c r="E86" s="7" t="s">
        <v>553</v>
      </c>
      <c r="F86" s="7" t="s">
        <v>340</v>
      </c>
      <c r="G86" s="7" t="s">
        <v>147</v>
      </c>
      <c r="H86" s="140">
        <v>17.739999999999998</v>
      </c>
      <c r="I86" s="213"/>
      <c r="J86" s="223"/>
      <c r="K86" s="222"/>
      <c r="L86" s="222"/>
      <c r="M86" s="222"/>
      <c r="N86" s="222"/>
      <c r="O86" s="222"/>
      <c r="P86" s="224"/>
      <c r="Q86" s="224"/>
      <c r="R86" s="225"/>
      <c r="S86" s="225"/>
      <c r="T86" s="226"/>
      <c r="U86" s="226"/>
      <c r="V86" s="226"/>
      <c r="W86" s="226"/>
    </row>
    <row r="87" spans="1:23" ht="20.100000000000001" customHeight="1">
      <c r="A87" s="143">
        <v>71</v>
      </c>
      <c r="B87" s="12" t="s">
        <v>544</v>
      </c>
      <c r="C87" s="143" t="s">
        <v>336</v>
      </c>
      <c r="D87" s="261" t="s">
        <v>554</v>
      </c>
      <c r="E87" s="7" t="s">
        <v>555</v>
      </c>
      <c r="F87" s="7" t="s">
        <v>340</v>
      </c>
      <c r="G87" s="7" t="s">
        <v>148</v>
      </c>
      <c r="H87" s="140">
        <v>2.65</v>
      </c>
      <c r="I87" s="213"/>
      <c r="J87" s="223"/>
      <c r="K87" s="222"/>
      <c r="L87" s="222"/>
      <c r="M87" s="222"/>
      <c r="N87" s="222"/>
      <c r="O87" s="222"/>
      <c r="P87" s="224"/>
      <c r="Q87" s="224"/>
      <c r="R87" s="225"/>
      <c r="S87" s="225"/>
      <c r="T87" s="226"/>
      <c r="U87" s="226"/>
      <c r="V87" s="226"/>
      <c r="W87" s="226"/>
    </row>
    <row r="88" spans="1:23">
      <c r="A88" s="418" t="s">
        <v>535</v>
      </c>
      <c r="B88" s="419"/>
      <c r="C88" s="419"/>
      <c r="D88" s="419"/>
      <c r="E88" s="419"/>
      <c r="F88" s="419"/>
      <c r="G88" s="420"/>
      <c r="H88" s="220">
        <f>SUM(H76:H87)</f>
        <v>1522.8700000000001</v>
      </c>
      <c r="I88" s="421"/>
      <c r="J88" s="422"/>
      <c r="K88" s="422"/>
      <c r="L88" s="422"/>
      <c r="M88" s="422"/>
      <c r="N88" s="422"/>
      <c r="O88" s="422"/>
      <c r="P88" s="423"/>
      <c r="Q88" s="208">
        <f>SUM(Q76:Q87)</f>
        <v>0</v>
      </c>
      <c r="R88" s="208">
        <f t="shared" ref="R88:W88" si="55">_xlfn.AGGREGATE(9, 6, R76:R87)</f>
        <v>0</v>
      </c>
      <c r="S88" s="208">
        <f t="shared" si="55"/>
        <v>0</v>
      </c>
      <c r="T88" s="210">
        <f t="shared" si="55"/>
        <v>0</v>
      </c>
      <c r="U88" s="210">
        <f t="shared" si="55"/>
        <v>0</v>
      </c>
      <c r="V88" s="210">
        <f t="shared" si="55"/>
        <v>0</v>
      </c>
      <c r="W88" s="210">
        <f t="shared" si="55"/>
        <v>0</v>
      </c>
    </row>
    <row r="89" spans="1:23" ht="20.100000000000001" customHeight="1">
      <c r="A89" s="143">
        <v>72</v>
      </c>
      <c r="B89" s="12" t="s">
        <v>559</v>
      </c>
      <c r="C89" s="143" t="s">
        <v>336</v>
      </c>
      <c r="D89" s="261" t="s">
        <v>557</v>
      </c>
      <c r="E89" s="7" t="s">
        <v>517</v>
      </c>
      <c r="F89" s="7" t="s">
        <v>340</v>
      </c>
      <c r="G89" s="7" t="s">
        <v>148</v>
      </c>
      <c r="H89" s="140">
        <v>673.52</v>
      </c>
      <c r="I89" s="213"/>
      <c r="J89" s="223"/>
      <c r="K89" s="222"/>
      <c r="L89" s="222"/>
      <c r="M89" s="222"/>
      <c r="N89" s="222"/>
      <c r="O89" s="222"/>
      <c r="P89" s="224"/>
      <c r="Q89" s="224"/>
      <c r="R89" s="225"/>
      <c r="S89" s="225"/>
      <c r="T89" s="226"/>
      <c r="U89" s="226"/>
      <c r="V89" s="226"/>
      <c r="W89" s="226"/>
    </row>
    <row r="90" spans="1:23" ht="20.100000000000001" customHeight="1">
      <c r="A90" s="143">
        <v>73</v>
      </c>
      <c r="B90" s="12" t="s">
        <v>559</v>
      </c>
      <c r="C90" s="143" t="s">
        <v>336</v>
      </c>
      <c r="D90" s="261" t="s">
        <v>558</v>
      </c>
      <c r="E90" s="7" t="s">
        <v>559</v>
      </c>
      <c r="F90" s="7" t="s">
        <v>340</v>
      </c>
      <c r="G90" s="7" t="s">
        <v>149</v>
      </c>
      <c r="H90" s="140">
        <v>247.62</v>
      </c>
      <c r="I90" s="213"/>
      <c r="J90" s="223"/>
      <c r="K90" s="222"/>
      <c r="L90" s="222"/>
      <c r="M90" s="222"/>
      <c r="N90" s="222"/>
      <c r="O90" s="222"/>
      <c r="P90" s="224"/>
      <c r="Q90" s="224"/>
      <c r="R90" s="225"/>
      <c r="S90" s="225"/>
      <c r="T90" s="226"/>
      <c r="U90" s="226"/>
      <c r="V90" s="226"/>
      <c r="W90" s="226"/>
    </row>
    <row r="91" spans="1:23" ht="20.100000000000001" customHeight="1">
      <c r="A91" s="143">
        <v>74</v>
      </c>
      <c r="B91" s="12" t="s">
        <v>559</v>
      </c>
      <c r="C91" s="143" t="s">
        <v>336</v>
      </c>
      <c r="D91" s="261" t="s">
        <v>465</v>
      </c>
      <c r="E91" s="7" t="s">
        <v>358</v>
      </c>
      <c r="F91" s="7" t="s">
        <v>340</v>
      </c>
      <c r="G91" s="7" t="s">
        <v>347</v>
      </c>
      <c r="H91" s="140">
        <v>1.93</v>
      </c>
      <c r="I91" s="223"/>
      <c r="J91" s="223"/>
      <c r="K91" s="222"/>
      <c r="L91" s="222"/>
      <c r="M91" s="222"/>
      <c r="N91" s="222"/>
      <c r="O91" s="222"/>
      <c r="P91" s="224"/>
      <c r="Q91" s="224"/>
      <c r="R91" s="225"/>
      <c r="S91" s="225"/>
      <c r="T91" s="226"/>
      <c r="U91" s="226"/>
      <c r="V91" s="226"/>
      <c r="W91" s="226"/>
    </row>
    <row r="92" spans="1:23" ht="20.100000000000001" customHeight="1">
      <c r="A92" s="143">
        <v>75</v>
      </c>
      <c r="B92" s="12" t="s">
        <v>559</v>
      </c>
      <c r="C92" s="143" t="s">
        <v>336</v>
      </c>
      <c r="D92" s="261" t="s">
        <v>560</v>
      </c>
      <c r="E92" s="7" t="s">
        <v>352</v>
      </c>
      <c r="F92" s="7" t="s">
        <v>340</v>
      </c>
      <c r="G92" s="7" t="s">
        <v>149</v>
      </c>
      <c r="H92" s="140">
        <v>20.78</v>
      </c>
      <c r="I92" s="213"/>
      <c r="J92" s="223"/>
      <c r="K92" s="222"/>
      <c r="L92" s="222"/>
      <c r="M92" s="222"/>
      <c r="N92" s="222"/>
      <c r="O92" s="222"/>
      <c r="P92" s="224"/>
      <c r="Q92" s="224"/>
      <c r="R92" s="225"/>
      <c r="S92" s="225"/>
      <c r="T92" s="226"/>
      <c r="U92" s="226"/>
      <c r="V92" s="226"/>
      <c r="W92" s="226"/>
    </row>
    <row r="93" spans="1:23" ht="20.100000000000001" customHeight="1">
      <c r="A93" s="143">
        <v>76</v>
      </c>
      <c r="B93" s="12" t="s">
        <v>559</v>
      </c>
      <c r="C93" s="143" t="s">
        <v>336</v>
      </c>
      <c r="D93" s="261" t="s">
        <v>561</v>
      </c>
      <c r="E93" s="7" t="s">
        <v>562</v>
      </c>
      <c r="F93" s="7" t="s">
        <v>340</v>
      </c>
      <c r="G93" s="7" t="s">
        <v>149</v>
      </c>
      <c r="H93" s="140">
        <v>78.64</v>
      </c>
      <c r="I93" s="213"/>
      <c r="J93" s="223"/>
      <c r="K93" s="222"/>
      <c r="L93" s="222"/>
      <c r="M93" s="222"/>
      <c r="N93" s="222"/>
      <c r="O93" s="222"/>
      <c r="P93" s="224"/>
      <c r="Q93" s="224"/>
      <c r="R93" s="225"/>
      <c r="S93" s="225"/>
      <c r="T93" s="226"/>
      <c r="U93" s="226"/>
      <c r="V93" s="226"/>
      <c r="W93" s="226"/>
    </row>
    <row r="94" spans="1:23" ht="20.100000000000001" customHeight="1">
      <c r="A94" s="143">
        <v>77</v>
      </c>
      <c r="B94" s="12" t="s">
        <v>559</v>
      </c>
      <c r="C94" s="143" t="s">
        <v>336</v>
      </c>
      <c r="D94" s="261" t="s">
        <v>564</v>
      </c>
      <c r="E94" s="7" t="s">
        <v>565</v>
      </c>
      <c r="F94" s="7" t="s">
        <v>340</v>
      </c>
      <c r="G94" s="7" t="s">
        <v>149</v>
      </c>
      <c r="H94" s="140">
        <v>4.4400000000000004</v>
      </c>
      <c r="I94" s="213"/>
      <c r="J94" s="223"/>
      <c r="K94" s="222"/>
      <c r="L94" s="222"/>
      <c r="M94" s="222"/>
      <c r="N94" s="222"/>
      <c r="O94" s="222"/>
      <c r="P94" s="224"/>
      <c r="Q94" s="224"/>
      <c r="R94" s="225"/>
      <c r="S94" s="225"/>
      <c r="T94" s="226"/>
      <c r="U94" s="226"/>
      <c r="V94" s="226"/>
      <c r="W94" s="226"/>
    </row>
    <row r="95" spans="1:23" ht="20.100000000000001" customHeight="1">
      <c r="A95" s="143">
        <v>78</v>
      </c>
      <c r="B95" s="12" t="s">
        <v>559</v>
      </c>
      <c r="C95" s="143" t="s">
        <v>336</v>
      </c>
      <c r="D95" s="261" t="s">
        <v>563</v>
      </c>
      <c r="E95" s="7" t="s">
        <v>343</v>
      </c>
      <c r="F95" s="7" t="s">
        <v>340</v>
      </c>
      <c r="G95" s="7" t="s">
        <v>149</v>
      </c>
      <c r="H95" s="140">
        <v>2.16</v>
      </c>
      <c r="I95" s="213"/>
      <c r="J95" s="223"/>
      <c r="K95" s="222"/>
      <c r="L95" s="222"/>
      <c r="M95" s="222"/>
      <c r="N95" s="222"/>
      <c r="O95" s="222"/>
      <c r="P95" s="224"/>
      <c r="Q95" s="224"/>
      <c r="R95" s="225"/>
      <c r="S95" s="225"/>
      <c r="T95" s="226"/>
      <c r="U95" s="226"/>
      <c r="V95" s="226"/>
      <c r="W95" s="226"/>
    </row>
    <row r="96" spans="1:23">
      <c r="A96" s="418" t="s">
        <v>556</v>
      </c>
      <c r="B96" s="419"/>
      <c r="C96" s="419"/>
      <c r="D96" s="419"/>
      <c r="E96" s="419"/>
      <c r="F96" s="419"/>
      <c r="G96" s="420"/>
      <c r="H96" s="220">
        <f>SUM(H89:H95)</f>
        <v>1029.0899999999999</v>
      </c>
      <c r="I96" s="421"/>
      <c r="J96" s="422"/>
      <c r="K96" s="422"/>
      <c r="L96" s="422"/>
      <c r="M96" s="422"/>
      <c r="N96" s="422"/>
      <c r="O96" s="422"/>
      <c r="P96" s="423"/>
      <c r="Q96" s="208">
        <f>SUM(Q89:Q95)</f>
        <v>0</v>
      </c>
      <c r="R96" s="208">
        <f t="shared" ref="R96:W96" si="56">_xlfn.AGGREGATE(9, 6, R89:R95)</f>
        <v>0</v>
      </c>
      <c r="S96" s="208">
        <f t="shared" si="56"/>
        <v>0</v>
      </c>
      <c r="T96" s="210">
        <f t="shared" si="56"/>
        <v>0</v>
      </c>
      <c r="U96" s="210">
        <f t="shared" si="56"/>
        <v>0</v>
      </c>
      <c r="V96" s="210">
        <f t="shared" si="56"/>
        <v>0</v>
      </c>
      <c r="W96" s="210">
        <f t="shared" si="56"/>
        <v>0</v>
      </c>
    </row>
    <row r="97" spans="1:23" ht="20.100000000000001" customHeight="1">
      <c r="A97" s="143">
        <v>79</v>
      </c>
      <c r="B97" s="12" t="s">
        <v>613</v>
      </c>
      <c r="C97" s="143" t="s">
        <v>336</v>
      </c>
      <c r="D97" s="261" t="s">
        <v>568</v>
      </c>
      <c r="E97" s="7" t="s">
        <v>569</v>
      </c>
      <c r="F97" s="7" t="s">
        <v>340</v>
      </c>
      <c r="G97" s="7" t="s">
        <v>148</v>
      </c>
      <c r="H97" s="140">
        <v>32.01</v>
      </c>
      <c r="I97" s="213"/>
      <c r="J97" s="140">
        <v>7</v>
      </c>
      <c r="K97" s="147">
        <f>'Stundenverrechnungssätze UR'!$E$65</f>
        <v>0</v>
      </c>
      <c r="L97" s="142">
        <v>288.39999999999998</v>
      </c>
      <c r="M97" s="147">
        <f>'Stundenverrechnungssätze UR'!$AA$74</f>
        <v>0</v>
      </c>
      <c r="N97" s="142">
        <v>56.8</v>
      </c>
      <c r="O97" s="147">
        <f>'Stundenverrechnungssätze UR'!$AL$74</f>
        <v>0</v>
      </c>
      <c r="P97" s="142">
        <v>3</v>
      </c>
      <c r="Q97" s="142">
        <f t="shared" ref="Q97:Q102" si="57">(L97+N97+P97)*H97</f>
        <v>11145.882</v>
      </c>
      <c r="R97" s="141" t="e">
        <f t="shared" ref="R97:R102" si="58">H97/I97</f>
        <v>#DIV/0!</v>
      </c>
      <c r="S97" s="141" t="e">
        <f t="shared" ref="S97:S114" si="59">(L97++N97+P97)*R97</f>
        <v>#DIV/0!</v>
      </c>
      <c r="T97" s="209" t="e">
        <f t="shared" ref="T97:T102" si="60">R97*K97</f>
        <v>#DIV/0!</v>
      </c>
      <c r="U97" s="209" t="e">
        <f t="shared" ref="U97:U102" si="61">R97*M97</f>
        <v>#DIV/0!</v>
      </c>
      <c r="V97" s="209" t="e">
        <f t="shared" ref="V97:V102" si="62">R97*O97</f>
        <v>#DIV/0!</v>
      </c>
      <c r="W97" s="209" t="e">
        <f t="shared" ref="W97:W114" si="63">(T97*L97)+(N97*U97)+(V97*P97)</f>
        <v>#DIV/0!</v>
      </c>
    </row>
    <row r="98" spans="1:23" ht="20.100000000000001" customHeight="1">
      <c r="A98" s="143">
        <v>80</v>
      </c>
      <c r="B98" s="12" t="s">
        <v>613</v>
      </c>
      <c r="C98" s="143" t="s">
        <v>336</v>
      </c>
      <c r="D98" s="261" t="s">
        <v>447</v>
      </c>
      <c r="E98" s="7" t="s">
        <v>570</v>
      </c>
      <c r="F98" s="7" t="s">
        <v>340</v>
      </c>
      <c r="G98" s="7" t="s">
        <v>25</v>
      </c>
      <c r="H98" s="140">
        <v>26</v>
      </c>
      <c r="I98" s="213"/>
      <c r="J98" s="140">
        <v>7</v>
      </c>
      <c r="K98" s="147">
        <f>'Stundenverrechnungssätze UR'!$E$65</f>
        <v>0</v>
      </c>
      <c r="L98" s="142">
        <v>288.39999999999998</v>
      </c>
      <c r="M98" s="147">
        <f>'Stundenverrechnungssätze UR'!$AA$74</f>
        <v>0</v>
      </c>
      <c r="N98" s="142">
        <v>56.8</v>
      </c>
      <c r="O98" s="147">
        <f>'Stundenverrechnungssätze UR'!$AL$74</f>
        <v>0</v>
      </c>
      <c r="P98" s="142">
        <v>3</v>
      </c>
      <c r="Q98" s="142">
        <f t="shared" si="57"/>
        <v>9053.1999999999989</v>
      </c>
      <c r="R98" s="141" t="e">
        <f t="shared" si="58"/>
        <v>#DIV/0!</v>
      </c>
      <c r="S98" s="141" t="e">
        <f t="shared" ref="S98:S102" si="64">(L98++N98+P98)*R98</f>
        <v>#DIV/0!</v>
      </c>
      <c r="T98" s="209" t="e">
        <f t="shared" si="60"/>
        <v>#DIV/0!</v>
      </c>
      <c r="U98" s="209" t="e">
        <f t="shared" si="61"/>
        <v>#DIV/0!</v>
      </c>
      <c r="V98" s="209" t="e">
        <f t="shared" si="62"/>
        <v>#DIV/0!</v>
      </c>
      <c r="W98" s="209" t="e">
        <f t="shared" ref="W98:W102" si="65">(T98*L98)+(N98*U98)+(V98*P98)</f>
        <v>#DIV/0!</v>
      </c>
    </row>
    <row r="99" spans="1:23" ht="20.100000000000001" customHeight="1">
      <c r="A99" s="143">
        <v>81</v>
      </c>
      <c r="B99" s="12" t="s">
        <v>613</v>
      </c>
      <c r="C99" s="143" t="s">
        <v>336</v>
      </c>
      <c r="D99" s="261" t="s">
        <v>571</v>
      </c>
      <c r="E99" s="7" t="s">
        <v>10</v>
      </c>
      <c r="F99" s="7" t="s">
        <v>340</v>
      </c>
      <c r="G99" s="7" t="s">
        <v>24</v>
      </c>
      <c r="H99" s="140">
        <v>39.369999999999997</v>
      </c>
      <c r="I99" s="213"/>
      <c r="J99" s="140">
        <v>7</v>
      </c>
      <c r="K99" s="147">
        <f>'Stundenverrechnungssätze UR'!$E$65</f>
        <v>0</v>
      </c>
      <c r="L99" s="142">
        <v>288.39999999999998</v>
      </c>
      <c r="M99" s="147">
        <f>'Stundenverrechnungssätze UR'!$AA$74</f>
        <v>0</v>
      </c>
      <c r="N99" s="142">
        <v>56.8</v>
      </c>
      <c r="O99" s="147">
        <f>'Stundenverrechnungssätze UR'!$AL$74</f>
        <v>0</v>
      </c>
      <c r="P99" s="142">
        <v>3</v>
      </c>
      <c r="Q99" s="142">
        <f t="shared" si="57"/>
        <v>13708.633999999998</v>
      </c>
      <c r="R99" s="141" t="e">
        <f t="shared" si="58"/>
        <v>#DIV/0!</v>
      </c>
      <c r="S99" s="141" t="e">
        <f t="shared" si="64"/>
        <v>#DIV/0!</v>
      </c>
      <c r="T99" s="209" t="e">
        <f t="shared" si="60"/>
        <v>#DIV/0!</v>
      </c>
      <c r="U99" s="209" t="e">
        <f t="shared" si="61"/>
        <v>#DIV/0!</v>
      </c>
      <c r="V99" s="209" t="e">
        <f t="shared" si="62"/>
        <v>#DIV/0!</v>
      </c>
      <c r="W99" s="209" t="e">
        <f t="shared" si="65"/>
        <v>#DIV/0!</v>
      </c>
    </row>
    <row r="100" spans="1:23" ht="20.100000000000001" customHeight="1">
      <c r="A100" s="143">
        <v>82</v>
      </c>
      <c r="B100" s="12" t="s">
        <v>613</v>
      </c>
      <c r="C100" s="143" t="s">
        <v>336</v>
      </c>
      <c r="D100" s="261" t="s">
        <v>571</v>
      </c>
      <c r="E100" s="7" t="s">
        <v>351</v>
      </c>
      <c r="F100" s="7" t="s">
        <v>340</v>
      </c>
      <c r="G100" s="7" t="s">
        <v>24</v>
      </c>
      <c r="H100" s="140">
        <v>15.76</v>
      </c>
      <c r="I100" s="213"/>
      <c r="J100" s="140">
        <v>7</v>
      </c>
      <c r="K100" s="147">
        <f>'Stundenverrechnungssätze UR'!$E$65</f>
        <v>0</v>
      </c>
      <c r="L100" s="142">
        <v>288.39999999999998</v>
      </c>
      <c r="M100" s="147">
        <f>'Stundenverrechnungssätze UR'!$AA$74</f>
        <v>0</v>
      </c>
      <c r="N100" s="142">
        <v>56.8</v>
      </c>
      <c r="O100" s="147">
        <f>'Stundenverrechnungssätze UR'!$AL$74</f>
        <v>0</v>
      </c>
      <c r="P100" s="142">
        <v>3</v>
      </c>
      <c r="Q100" s="142">
        <f t="shared" si="57"/>
        <v>5487.6319999999996</v>
      </c>
      <c r="R100" s="141" t="e">
        <f t="shared" si="58"/>
        <v>#DIV/0!</v>
      </c>
      <c r="S100" s="141" t="e">
        <f t="shared" si="64"/>
        <v>#DIV/0!</v>
      </c>
      <c r="T100" s="209" t="e">
        <f t="shared" si="60"/>
        <v>#DIV/0!</v>
      </c>
      <c r="U100" s="209" t="e">
        <f t="shared" si="61"/>
        <v>#DIV/0!</v>
      </c>
      <c r="V100" s="209" t="e">
        <f t="shared" si="62"/>
        <v>#DIV/0!</v>
      </c>
      <c r="W100" s="209" t="e">
        <f t="shared" si="65"/>
        <v>#DIV/0!</v>
      </c>
    </row>
    <row r="101" spans="1:23" ht="20.100000000000001" customHeight="1">
      <c r="A101" s="143">
        <v>83</v>
      </c>
      <c r="B101" s="12" t="s">
        <v>613</v>
      </c>
      <c r="C101" s="143" t="s">
        <v>336</v>
      </c>
      <c r="D101" s="261" t="s">
        <v>572</v>
      </c>
      <c r="E101" s="7" t="s">
        <v>573</v>
      </c>
      <c r="F101" s="7" t="s">
        <v>340</v>
      </c>
      <c r="G101" s="7" t="s">
        <v>148</v>
      </c>
      <c r="H101" s="140">
        <v>9.98</v>
      </c>
      <c r="I101" s="213"/>
      <c r="J101" s="140">
        <v>7</v>
      </c>
      <c r="K101" s="147">
        <f>'Stundenverrechnungssätze UR'!$E$65</f>
        <v>0</v>
      </c>
      <c r="L101" s="142">
        <v>288.39999999999998</v>
      </c>
      <c r="M101" s="147">
        <f>'Stundenverrechnungssätze UR'!$AA$74</f>
        <v>0</v>
      </c>
      <c r="N101" s="142">
        <v>56.8</v>
      </c>
      <c r="O101" s="147">
        <f>'Stundenverrechnungssätze UR'!$AL$74</f>
        <v>0</v>
      </c>
      <c r="P101" s="142">
        <v>3</v>
      </c>
      <c r="Q101" s="142">
        <f t="shared" si="57"/>
        <v>3475.0360000000001</v>
      </c>
      <c r="R101" s="141" t="e">
        <f t="shared" si="58"/>
        <v>#DIV/0!</v>
      </c>
      <c r="S101" s="141" t="e">
        <f t="shared" si="64"/>
        <v>#DIV/0!</v>
      </c>
      <c r="T101" s="209" t="e">
        <f t="shared" si="60"/>
        <v>#DIV/0!</v>
      </c>
      <c r="U101" s="209" t="e">
        <f t="shared" si="61"/>
        <v>#DIV/0!</v>
      </c>
      <c r="V101" s="209" t="e">
        <f t="shared" si="62"/>
        <v>#DIV/0!</v>
      </c>
      <c r="W101" s="209" t="e">
        <f t="shared" si="65"/>
        <v>#DIV/0!</v>
      </c>
    </row>
    <row r="102" spans="1:23" ht="20.100000000000001" customHeight="1">
      <c r="A102" s="143">
        <v>84</v>
      </c>
      <c r="B102" s="12" t="s">
        <v>613</v>
      </c>
      <c r="C102" s="143" t="s">
        <v>336</v>
      </c>
      <c r="D102" s="261" t="s">
        <v>453</v>
      </c>
      <c r="E102" s="7" t="s">
        <v>574</v>
      </c>
      <c r="F102" s="7" t="s">
        <v>340</v>
      </c>
      <c r="G102" s="7" t="s">
        <v>25</v>
      </c>
      <c r="H102" s="140">
        <v>7.54</v>
      </c>
      <c r="I102" s="213"/>
      <c r="J102" s="140">
        <v>7</v>
      </c>
      <c r="K102" s="147">
        <f>'Stundenverrechnungssätze UR'!$E$65</f>
        <v>0</v>
      </c>
      <c r="L102" s="142">
        <v>288.39999999999998</v>
      </c>
      <c r="M102" s="147">
        <f>'Stundenverrechnungssätze UR'!$AA$74</f>
        <v>0</v>
      </c>
      <c r="N102" s="142">
        <v>56.8</v>
      </c>
      <c r="O102" s="147">
        <f>'Stundenverrechnungssätze UR'!$AL$74</f>
        <v>0</v>
      </c>
      <c r="P102" s="142">
        <v>3</v>
      </c>
      <c r="Q102" s="142">
        <f t="shared" si="57"/>
        <v>2625.4279999999999</v>
      </c>
      <c r="R102" s="141" t="e">
        <f t="shared" si="58"/>
        <v>#DIV/0!</v>
      </c>
      <c r="S102" s="141" t="e">
        <f t="shared" si="64"/>
        <v>#DIV/0!</v>
      </c>
      <c r="T102" s="209" t="e">
        <f t="shared" si="60"/>
        <v>#DIV/0!</v>
      </c>
      <c r="U102" s="209" t="e">
        <f t="shared" si="61"/>
        <v>#DIV/0!</v>
      </c>
      <c r="V102" s="209" t="e">
        <f t="shared" si="62"/>
        <v>#DIV/0!</v>
      </c>
      <c r="W102" s="209" t="e">
        <f t="shared" si="65"/>
        <v>#DIV/0!</v>
      </c>
    </row>
    <row r="103" spans="1:23" ht="20.100000000000001" customHeight="1">
      <c r="A103" s="143">
        <v>85</v>
      </c>
      <c r="B103" s="12" t="s">
        <v>613</v>
      </c>
      <c r="C103" s="143" t="s">
        <v>336</v>
      </c>
      <c r="D103" s="143"/>
      <c r="E103" s="7" t="s">
        <v>338</v>
      </c>
      <c r="F103" s="7" t="s">
        <v>340</v>
      </c>
      <c r="G103" s="7" t="s">
        <v>26</v>
      </c>
      <c r="H103" s="140">
        <v>5.4</v>
      </c>
      <c r="I103" s="223"/>
      <c r="J103" s="223"/>
      <c r="K103" s="222"/>
      <c r="L103" s="222"/>
      <c r="M103" s="222"/>
      <c r="N103" s="222"/>
      <c r="O103" s="222"/>
      <c r="P103" s="224"/>
      <c r="Q103" s="224"/>
      <c r="R103" s="225"/>
      <c r="S103" s="225"/>
      <c r="T103" s="226"/>
      <c r="U103" s="226"/>
      <c r="V103" s="226"/>
      <c r="W103" s="226"/>
    </row>
    <row r="104" spans="1:23">
      <c r="A104" s="418" t="s">
        <v>566</v>
      </c>
      <c r="B104" s="419"/>
      <c r="C104" s="419"/>
      <c r="D104" s="419"/>
      <c r="E104" s="419"/>
      <c r="F104" s="419"/>
      <c r="G104" s="420"/>
      <c r="H104" s="220">
        <f>SUM(H97:H103)</f>
        <v>136.06</v>
      </c>
      <c r="I104" s="421"/>
      <c r="J104" s="422"/>
      <c r="K104" s="422"/>
      <c r="L104" s="422"/>
      <c r="M104" s="422"/>
      <c r="N104" s="422"/>
      <c r="O104" s="422"/>
      <c r="P104" s="423"/>
      <c r="Q104" s="208">
        <f>SUM(Q97:Q103)</f>
        <v>45495.811999999998</v>
      </c>
      <c r="R104" s="208">
        <f t="shared" ref="R104:W104" si="66">_xlfn.AGGREGATE(9, 6, R97:R103)</f>
        <v>0</v>
      </c>
      <c r="S104" s="208">
        <f t="shared" si="66"/>
        <v>0</v>
      </c>
      <c r="T104" s="210">
        <f t="shared" si="66"/>
        <v>0</v>
      </c>
      <c r="U104" s="210">
        <f t="shared" si="66"/>
        <v>0</v>
      </c>
      <c r="V104" s="210">
        <f t="shared" si="66"/>
        <v>0</v>
      </c>
      <c r="W104" s="210">
        <f t="shared" si="66"/>
        <v>0</v>
      </c>
    </row>
    <row r="105" spans="1:23" ht="20.100000000000001" customHeight="1">
      <c r="A105" s="143">
        <v>86</v>
      </c>
      <c r="B105" s="12" t="s">
        <v>373</v>
      </c>
      <c r="C105" s="143" t="s">
        <v>336</v>
      </c>
      <c r="D105" s="261" t="s">
        <v>445</v>
      </c>
      <c r="E105" s="7" t="s">
        <v>576</v>
      </c>
      <c r="F105" s="7" t="s">
        <v>340</v>
      </c>
      <c r="G105" s="7" t="s">
        <v>148</v>
      </c>
      <c r="H105" s="140">
        <v>46.14</v>
      </c>
      <c r="I105" s="213"/>
      <c r="J105" s="140">
        <v>7</v>
      </c>
      <c r="K105" s="147">
        <f>'Stundenverrechnungssätze UR'!$E$65</f>
        <v>0</v>
      </c>
      <c r="L105" s="142">
        <v>288.39999999999998</v>
      </c>
      <c r="M105" s="147">
        <f>'Stundenverrechnungssätze UR'!$AA$74</f>
        <v>0</v>
      </c>
      <c r="N105" s="142">
        <v>56.8</v>
      </c>
      <c r="O105" s="147">
        <f>'Stundenverrechnungssätze UR'!$AL$74</f>
        <v>0</v>
      </c>
      <c r="P105" s="142">
        <v>3</v>
      </c>
      <c r="Q105" s="142">
        <f t="shared" ref="Q105:Q110" si="67">(L105+N105+P105)*H105</f>
        <v>16065.948</v>
      </c>
      <c r="R105" s="141" t="e">
        <f t="shared" ref="R105:R114" si="68">H105/I105</f>
        <v>#DIV/0!</v>
      </c>
      <c r="S105" s="141" t="e">
        <f t="shared" si="59"/>
        <v>#DIV/0!</v>
      </c>
      <c r="T105" s="209" t="e">
        <f t="shared" ref="T105:T114" si="69">R105*K105</f>
        <v>#DIV/0!</v>
      </c>
      <c r="U105" s="209" t="e">
        <f t="shared" ref="U105:U114" si="70">R105*M105</f>
        <v>#DIV/0!</v>
      </c>
      <c r="V105" s="209" t="e">
        <f t="shared" ref="V105:V114" si="71">R105*O105</f>
        <v>#DIV/0!</v>
      </c>
      <c r="W105" s="209" t="e">
        <f t="shared" si="63"/>
        <v>#DIV/0!</v>
      </c>
    </row>
    <row r="106" spans="1:23" ht="20.100000000000001" customHeight="1">
      <c r="A106" s="143">
        <v>87</v>
      </c>
      <c r="B106" s="12" t="s">
        <v>373</v>
      </c>
      <c r="C106" s="143" t="s">
        <v>336</v>
      </c>
      <c r="D106" s="261" t="s">
        <v>446</v>
      </c>
      <c r="E106" s="7" t="s">
        <v>577</v>
      </c>
      <c r="F106" s="7" t="s">
        <v>340</v>
      </c>
      <c r="G106" s="7" t="s">
        <v>22</v>
      </c>
      <c r="H106" s="140">
        <v>11.54</v>
      </c>
      <c r="I106" s="213"/>
      <c r="J106" s="140">
        <v>7</v>
      </c>
      <c r="K106" s="147">
        <f>'Stundenverrechnungssätze UR'!$E$65</f>
        <v>0</v>
      </c>
      <c r="L106" s="142">
        <v>288.39999999999998</v>
      </c>
      <c r="M106" s="147">
        <f>'Stundenverrechnungssätze UR'!$AA$74</f>
        <v>0</v>
      </c>
      <c r="N106" s="142">
        <v>56.8</v>
      </c>
      <c r="O106" s="147">
        <f>'Stundenverrechnungssätze UR'!$AL$74</f>
        <v>0</v>
      </c>
      <c r="P106" s="142">
        <v>3</v>
      </c>
      <c r="Q106" s="142">
        <f t="shared" si="67"/>
        <v>4018.2279999999996</v>
      </c>
      <c r="R106" s="141" t="e">
        <f t="shared" si="68"/>
        <v>#DIV/0!</v>
      </c>
      <c r="S106" s="141" t="e">
        <f t="shared" si="59"/>
        <v>#DIV/0!</v>
      </c>
      <c r="T106" s="209" t="e">
        <f t="shared" si="69"/>
        <v>#DIV/0!</v>
      </c>
      <c r="U106" s="209" t="e">
        <f t="shared" si="70"/>
        <v>#DIV/0!</v>
      </c>
      <c r="V106" s="209" t="e">
        <f t="shared" si="71"/>
        <v>#DIV/0!</v>
      </c>
      <c r="W106" s="209" t="e">
        <f t="shared" si="63"/>
        <v>#DIV/0!</v>
      </c>
    </row>
    <row r="107" spans="1:23" ht="20.100000000000001" customHeight="1">
      <c r="A107" s="143">
        <v>88</v>
      </c>
      <c r="B107" s="12" t="s">
        <v>373</v>
      </c>
      <c r="C107" s="143" t="s">
        <v>336</v>
      </c>
      <c r="D107" s="261"/>
      <c r="E107" s="7" t="s">
        <v>578</v>
      </c>
      <c r="F107" s="7" t="s">
        <v>340</v>
      </c>
      <c r="G107" s="7" t="s">
        <v>148</v>
      </c>
      <c r="H107" s="140">
        <v>26</v>
      </c>
      <c r="I107" s="213"/>
      <c r="J107" s="140">
        <v>7</v>
      </c>
      <c r="K107" s="147">
        <f>'Stundenverrechnungssätze UR'!$E$65</f>
        <v>0</v>
      </c>
      <c r="L107" s="142">
        <v>288.39999999999998</v>
      </c>
      <c r="M107" s="147">
        <f>'Stundenverrechnungssätze UR'!$AA$74</f>
        <v>0</v>
      </c>
      <c r="N107" s="142">
        <v>56.8</v>
      </c>
      <c r="O107" s="147">
        <f>'Stundenverrechnungssätze UR'!$AL$74</f>
        <v>0</v>
      </c>
      <c r="P107" s="142">
        <v>3</v>
      </c>
      <c r="Q107" s="142">
        <f t="shared" si="67"/>
        <v>9053.1999999999989</v>
      </c>
      <c r="R107" s="141" t="e">
        <f t="shared" si="68"/>
        <v>#DIV/0!</v>
      </c>
      <c r="S107" s="141" t="e">
        <f t="shared" si="59"/>
        <v>#DIV/0!</v>
      </c>
      <c r="T107" s="209" t="e">
        <f t="shared" si="69"/>
        <v>#DIV/0!</v>
      </c>
      <c r="U107" s="209" t="e">
        <f t="shared" si="70"/>
        <v>#DIV/0!</v>
      </c>
      <c r="V107" s="209" t="e">
        <f t="shared" si="71"/>
        <v>#DIV/0!</v>
      </c>
      <c r="W107" s="209" t="e">
        <f t="shared" si="63"/>
        <v>#DIV/0!</v>
      </c>
    </row>
    <row r="108" spans="1:23" ht="20.100000000000001" customHeight="1">
      <c r="A108" s="143">
        <v>89</v>
      </c>
      <c r="B108" s="12" t="s">
        <v>373</v>
      </c>
      <c r="C108" s="143" t="s">
        <v>336</v>
      </c>
      <c r="D108" s="261"/>
      <c r="E108" s="7" t="s">
        <v>605</v>
      </c>
      <c r="F108" s="7" t="s">
        <v>340</v>
      </c>
      <c r="G108" s="7" t="s">
        <v>19</v>
      </c>
      <c r="H108" s="140">
        <v>20.82</v>
      </c>
      <c r="I108" s="213"/>
      <c r="J108" s="140">
        <v>7</v>
      </c>
      <c r="K108" s="147">
        <f>'Stundenverrechnungssätze UR'!$E$65</f>
        <v>0</v>
      </c>
      <c r="L108" s="142">
        <v>288.39999999999998</v>
      </c>
      <c r="M108" s="147">
        <f>'Stundenverrechnungssätze UR'!$AA$74</f>
        <v>0</v>
      </c>
      <c r="N108" s="142">
        <v>56.8</v>
      </c>
      <c r="O108" s="147">
        <f>'Stundenverrechnungssätze UR'!$AL$74</f>
        <v>0</v>
      </c>
      <c r="P108" s="142">
        <v>3</v>
      </c>
      <c r="Q108" s="142">
        <f t="shared" si="67"/>
        <v>7249.5239999999994</v>
      </c>
      <c r="R108" s="141" t="e">
        <f t="shared" si="68"/>
        <v>#DIV/0!</v>
      </c>
      <c r="S108" s="141" t="e">
        <f t="shared" si="59"/>
        <v>#DIV/0!</v>
      </c>
      <c r="T108" s="209" t="e">
        <f t="shared" si="69"/>
        <v>#DIV/0!</v>
      </c>
      <c r="U108" s="209" t="e">
        <f t="shared" si="70"/>
        <v>#DIV/0!</v>
      </c>
      <c r="V108" s="209" t="e">
        <f t="shared" si="71"/>
        <v>#DIV/0!</v>
      </c>
      <c r="W108" s="209" t="e">
        <f t="shared" si="63"/>
        <v>#DIV/0!</v>
      </c>
    </row>
    <row r="109" spans="1:23" ht="20.100000000000001" customHeight="1">
      <c r="A109" s="143">
        <v>90</v>
      </c>
      <c r="B109" s="12" t="s">
        <v>373</v>
      </c>
      <c r="C109" s="143" t="s">
        <v>336</v>
      </c>
      <c r="D109" s="261"/>
      <c r="E109" s="7" t="s">
        <v>606</v>
      </c>
      <c r="F109" s="7" t="s">
        <v>340</v>
      </c>
      <c r="G109" s="7" t="s">
        <v>19</v>
      </c>
      <c r="H109" s="140">
        <v>24.87</v>
      </c>
      <c r="I109" s="213"/>
      <c r="J109" s="140">
        <v>7</v>
      </c>
      <c r="K109" s="147">
        <f>'Stundenverrechnungssätze UR'!$E$65</f>
        <v>0</v>
      </c>
      <c r="L109" s="142">
        <v>288.39999999999998</v>
      </c>
      <c r="M109" s="147">
        <f>'Stundenverrechnungssätze UR'!$AA$74</f>
        <v>0</v>
      </c>
      <c r="N109" s="142">
        <v>56.8</v>
      </c>
      <c r="O109" s="147">
        <f>'Stundenverrechnungssätze UR'!$AL$74</f>
        <v>0</v>
      </c>
      <c r="P109" s="142">
        <v>3</v>
      </c>
      <c r="Q109" s="142">
        <f t="shared" si="67"/>
        <v>8659.7340000000004</v>
      </c>
      <c r="R109" s="141" t="e">
        <f t="shared" si="68"/>
        <v>#DIV/0!</v>
      </c>
      <c r="S109" s="141" t="e">
        <f t="shared" si="59"/>
        <v>#DIV/0!</v>
      </c>
      <c r="T109" s="209" t="e">
        <f t="shared" si="69"/>
        <v>#DIV/0!</v>
      </c>
      <c r="U109" s="209" t="e">
        <f t="shared" si="70"/>
        <v>#DIV/0!</v>
      </c>
      <c r="V109" s="209" t="e">
        <f t="shared" si="71"/>
        <v>#DIV/0!</v>
      </c>
      <c r="W109" s="209" t="e">
        <f t="shared" si="63"/>
        <v>#DIV/0!</v>
      </c>
    </row>
    <row r="110" spans="1:23" ht="20.100000000000001" customHeight="1">
      <c r="A110" s="143">
        <v>91</v>
      </c>
      <c r="B110" s="12" t="s">
        <v>373</v>
      </c>
      <c r="C110" s="143" t="s">
        <v>336</v>
      </c>
      <c r="D110" s="261"/>
      <c r="E110" s="7" t="s">
        <v>579</v>
      </c>
      <c r="F110" s="7" t="s">
        <v>340</v>
      </c>
      <c r="G110" s="7" t="s">
        <v>149</v>
      </c>
      <c r="H110" s="140">
        <v>69.5</v>
      </c>
      <c r="I110" s="213"/>
      <c r="J110" s="140">
        <v>7</v>
      </c>
      <c r="K110" s="147">
        <f>'Stundenverrechnungssätze UR'!$E$65</f>
        <v>0</v>
      </c>
      <c r="L110" s="142">
        <v>288.39999999999998</v>
      </c>
      <c r="M110" s="147">
        <f>'Stundenverrechnungssätze UR'!$AA$74</f>
        <v>0</v>
      </c>
      <c r="N110" s="142">
        <v>56.8</v>
      </c>
      <c r="O110" s="147">
        <f>'Stundenverrechnungssätze UR'!$AL$74</f>
        <v>0</v>
      </c>
      <c r="P110" s="142">
        <v>3</v>
      </c>
      <c r="Q110" s="142">
        <f t="shared" si="67"/>
        <v>24199.899999999998</v>
      </c>
      <c r="R110" s="141" t="e">
        <f t="shared" si="68"/>
        <v>#DIV/0!</v>
      </c>
      <c r="S110" s="141" t="e">
        <f t="shared" si="59"/>
        <v>#DIV/0!</v>
      </c>
      <c r="T110" s="209" t="e">
        <f t="shared" si="69"/>
        <v>#DIV/0!</v>
      </c>
      <c r="U110" s="209" t="e">
        <f t="shared" si="70"/>
        <v>#DIV/0!</v>
      </c>
      <c r="V110" s="209" t="e">
        <f t="shared" si="71"/>
        <v>#DIV/0!</v>
      </c>
      <c r="W110" s="209" t="e">
        <f t="shared" si="63"/>
        <v>#DIV/0!</v>
      </c>
    </row>
    <row r="111" spans="1:23" ht="20.100000000000001" customHeight="1">
      <c r="A111" s="143">
        <v>92</v>
      </c>
      <c r="B111" s="12" t="s">
        <v>373</v>
      </c>
      <c r="C111" s="143" t="s">
        <v>336</v>
      </c>
      <c r="D111" s="261"/>
      <c r="E111" s="7" t="s">
        <v>580</v>
      </c>
      <c r="F111" s="7" t="s">
        <v>340</v>
      </c>
      <c r="G111" s="7" t="s">
        <v>149</v>
      </c>
      <c r="H111" s="140">
        <v>8.1999999999999993</v>
      </c>
      <c r="I111" s="213"/>
      <c r="J111" s="140">
        <v>7</v>
      </c>
      <c r="K111" s="147">
        <f>'Stundenverrechnungssätze UR'!$E$65</f>
        <v>0</v>
      </c>
      <c r="L111" s="142">
        <v>288.39999999999998</v>
      </c>
      <c r="M111" s="147">
        <f>'Stundenverrechnungssätze UR'!$AA$74</f>
        <v>0</v>
      </c>
      <c r="N111" s="142">
        <v>56.8</v>
      </c>
      <c r="O111" s="147">
        <f>'Stundenverrechnungssätze UR'!$AL$74</f>
        <v>0</v>
      </c>
      <c r="P111" s="142">
        <v>3</v>
      </c>
      <c r="Q111" s="142">
        <f t="shared" ref="Q111:Q114" si="72">(L111+N111+P111)*H111</f>
        <v>2855.24</v>
      </c>
      <c r="R111" s="141" t="e">
        <f t="shared" si="68"/>
        <v>#DIV/0!</v>
      </c>
      <c r="S111" s="141" t="e">
        <f t="shared" si="59"/>
        <v>#DIV/0!</v>
      </c>
      <c r="T111" s="209" t="e">
        <f t="shared" si="69"/>
        <v>#DIV/0!</v>
      </c>
      <c r="U111" s="209" t="e">
        <f t="shared" si="70"/>
        <v>#DIV/0!</v>
      </c>
      <c r="V111" s="209" t="e">
        <f t="shared" si="71"/>
        <v>#DIV/0!</v>
      </c>
      <c r="W111" s="209" t="e">
        <f t="shared" si="63"/>
        <v>#DIV/0!</v>
      </c>
    </row>
    <row r="112" spans="1:23" ht="20.100000000000001" customHeight="1">
      <c r="A112" s="143">
        <v>93</v>
      </c>
      <c r="B112" s="12" t="s">
        <v>373</v>
      </c>
      <c r="C112" s="143" t="s">
        <v>336</v>
      </c>
      <c r="D112" s="261"/>
      <c r="E112" s="7" t="s">
        <v>581</v>
      </c>
      <c r="F112" s="7" t="s">
        <v>340</v>
      </c>
      <c r="G112" s="7" t="s">
        <v>149</v>
      </c>
      <c r="H112" s="140">
        <v>4.8</v>
      </c>
      <c r="I112" s="213"/>
      <c r="J112" s="140">
        <v>7</v>
      </c>
      <c r="K112" s="147">
        <f>'Stundenverrechnungssätze UR'!$E$65</f>
        <v>0</v>
      </c>
      <c r="L112" s="142">
        <v>288.39999999999998</v>
      </c>
      <c r="M112" s="147">
        <f>'Stundenverrechnungssätze UR'!$AA$74</f>
        <v>0</v>
      </c>
      <c r="N112" s="142">
        <v>56.8</v>
      </c>
      <c r="O112" s="147">
        <f>'Stundenverrechnungssätze UR'!$AL$74</f>
        <v>0</v>
      </c>
      <c r="P112" s="142">
        <v>3</v>
      </c>
      <c r="Q112" s="142">
        <f t="shared" si="72"/>
        <v>1671.36</v>
      </c>
      <c r="R112" s="141" t="e">
        <f t="shared" si="68"/>
        <v>#DIV/0!</v>
      </c>
      <c r="S112" s="141" t="e">
        <f t="shared" si="59"/>
        <v>#DIV/0!</v>
      </c>
      <c r="T112" s="209" t="e">
        <f t="shared" si="69"/>
        <v>#DIV/0!</v>
      </c>
      <c r="U112" s="209" t="e">
        <f t="shared" si="70"/>
        <v>#DIV/0!</v>
      </c>
      <c r="V112" s="209" t="e">
        <f t="shared" si="71"/>
        <v>#DIV/0!</v>
      </c>
      <c r="W112" s="209" t="e">
        <f t="shared" si="63"/>
        <v>#DIV/0!</v>
      </c>
    </row>
    <row r="113" spans="1:23" ht="20.100000000000001" customHeight="1">
      <c r="A113" s="143">
        <v>94</v>
      </c>
      <c r="B113" s="12" t="s">
        <v>373</v>
      </c>
      <c r="C113" s="143" t="s">
        <v>336</v>
      </c>
      <c r="D113" s="261"/>
      <c r="E113" s="7" t="s">
        <v>467</v>
      </c>
      <c r="F113" s="7" t="s">
        <v>340</v>
      </c>
      <c r="G113" s="7" t="s">
        <v>149</v>
      </c>
      <c r="H113" s="140">
        <v>9.6</v>
      </c>
      <c r="I113" s="213"/>
      <c r="J113" s="140">
        <v>7</v>
      </c>
      <c r="K113" s="147">
        <f>'Stundenverrechnungssätze UR'!$E$65</f>
        <v>0</v>
      </c>
      <c r="L113" s="142">
        <v>288.39999999999998</v>
      </c>
      <c r="M113" s="147">
        <f>'Stundenverrechnungssätze UR'!$AA$74</f>
        <v>0</v>
      </c>
      <c r="N113" s="142">
        <v>56.8</v>
      </c>
      <c r="O113" s="147">
        <f>'Stundenverrechnungssätze UR'!$AL$74</f>
        <v>0</v>
      </c>
      <c r="P113" s="142">
        <v>3</v>
      </c>
      <c r="Q113" s="142">
        <f t="shared" si="72"/>
        <v>3342.72</v>
      </c>
      <c r="R113" s="141" t="e">
        <f t="shared" si="68"/>
        <v>#DIV/0!</v>
      </c>
      <c r="S113" s="141" t="e">
        <f t="shared" si="59"/>
        <v>#DIV/0!</v>
      </c>
      <c r="T113" s="209" t="e">
        <f t="shared" si="69"/>
        <v>#DIV/0!</v>
      </c>
      <c r="U113" s="209" t="e">
        <f t="shared" si="70"/>
        <v>#DIV/0!</v>
      </c>
      <c r="V113" s="209" t="e">
        <f t="shared" si="71"/>
        <v>#DIV/0!</v>
      </c>
      <c r="W113" s="209" t="e">
        <f t="shared" si="63"/>
        <v>#DIV/0!</v>
      </c>
    </row>
    <row r="114" spans="1:23" ht="20.100000000000001" customHeight="1">
      <c r="A114" s="143">
        <v>95</v>
      </c>
      <c r="B114" s="12" t="s">
        <v>373</v>
      </c>
      <c r="C114" s="143" t="s">
        <v>336</v>
      </c>
      <c r="D114" s="261"/>
      <c r="E114" s="7" t="s">
        <v>582</v>
      </c>
      <c r="F114" s="7" t="s">
        <v>340</v>
      </c>
      <c r="G114" s="7" t="s">
        <v>149</v>
      </c>
      <c r="H114" s="140">
        <v>3.8</v>
      </c>
      <c r="I114" s="213"/>
      <c r="J114" s="140">
        <v>7</v>
      </c>
      <c r="K114" s="147">
        <f>'Stundenverrechnungssätze UR'!$E$65</f>
        <v>0</v>
      </c>
      <c r="L114" s="142">
        <v>288.39999999999998</v>
      </c>
      <c r="M114" s="147">
        <f>'Stundenverrechnungssätze UR'!$AA$74</f>
        <v>0</v>
      </c>
      <c r="N114" s="142">
        <v>56.8</v>
      </c>
      <c r="O114" s="147">
        <f>'Stundenverrechnungssätze UR'!$AL$74</f>
        <v>0</v>
      </c>
      <c r="P114" s="142">
        <v>3</v>
      </c>
      <c r="Q114" s="142">
        <f t="shared" si="72"/>
        <v>1323.1599999999999</v>
      </c>
      <c r="R114" s="141" t="e">
        <f t="shared" si="68"/>
        <v>#DIV/0!</v>
      </c>
      <c r="S114" s="141" t="e">
        <f t="shared" si="59"/>
        <v>#DIV/0!</v>
      </c>
      <c r="T114" s="209" t="e">
        <f t="shared" si="69"/>
        <v>#DIV/0!</v>
      </c>
      <c r="U114" s="209" t="e">
        <f t="shared" si="70"/>
        <v>#DIV/0!</v>
      </c>
      <c r="V114" s="209" t="e">
        <f t="shared" si="71"/>
        <v>#DIV/0!</v>
      </c>
      <c r="W114" s="209" t="e">
        <f t="shared" si="63"/>
        <v>#DIV/0!</v>
      </c>
    </row>
    <row r="115" spans="1:23" ht="20.100000000000001" customHeight="1">
      <c r="A115" s="143">
        <v>96</v>
      </c>
      <c r="B115" s="12" t="s">
        <v>373</v>
      </c>
      <c r="C115" s="143" t="s">
        <v>336</v>
      </c>
      <c r="D115" s="261"/>
      <c r="E115" s="7" t="s">
        <v>5</v>
      </c>
      <c r="F115" s="7" t="s">
        <v>340</v>
      </c>
      <c r="G115" s="7" t="s">
        <v>20</v>
      </c>
      <c r="H115" s="140">
        <v>263.8</v>
      </c>
      <c r="I115" s="213"/>
      <c r="J115" s="223"/>
      <c r="K115" s="222"/>
      <c r="L115" s="222"/>
      <c r="M115" s="222"/>
      <c r="N115" s="222"/>
      <c r="O115" s="222"/>
      <c r="P115" s="224"/>
      <c r="Q115" s="224"/>
      <c r="R115" s="225"/>
      <c r="S115" s="225"/>
      <c r="T115" s="226"/>
      <c r="U115" s="226"/>
      <c r="V115" s="226"/>
      <c r="W115" s="226"/>
    </row>
    <row r="116" spans="1:23" ht="20.100000000000001" customHeight="1">
      <c r="A116" s="143">
        <v>97</v>
      </c>
      <c r="B116" s="12" t="s">
        <v>373</v>
      </c>
      <c r="C116" s="143" t="s">
        <v>336</v>
      </c>
      <c r="D116" s="261"/>
      <c r="E116" s="7" t="s">
        <v>355</v>
      </c>
      <c r="F116" s="7" t="s">
        <v>340</v>
      </c>
      <c r="G116" s="7" t="s">
        <v>149</v>
      </c>
      <c r="H116" s="140">
        <v>8.6</v>
      </c>
      <c r="I116" s="213"/>
      <c r="J116" s="223"/>
      <c r="K116" s="222"/>
      <c r="L116" s="222"/>
      <c r="M116" s="222"/>
      <c r="N116" s="222"/>
      <c r="O116" s="222"/>
      <c r="P116" s="224"/>
      <c r="Q116" s="224"/>
      <c r="R116" s="225"/>
      <c r="S116" s="225"/>
      <c r="T116" s="226"/>
      <c r="U116" s="226"/>
      <c r="V116" s="226"/>
      <c r="W116" s="226"/>
    </row>
    <row r="117" spans="1:23" ht="20.100000000000001" customHeight="1">
      <c r="A117" s="143">
        <v>98</v>
      </c>
      <c r="B117" s="12" t="s">
        <v>373</v>
      </c>
      <c r="C117" s="143" t="s">
        <v>336</v>
      </c>
      <c r="D117" s="261"/>
      <c r="E117" s="7" t="s">
        <v>583</v>
      </c>
      <c r="F117" s="7" t="s">
        <v>340</v>
      </c>
      <c r="G117" s="7" t="s">
        <v>149</v>
      </c>
      <c r="H117" s="140">
        <v>16.899999999999999</v>
      </c>
      <c r="I117" s="213"/>
      <c r="J117" s="223"/>
      <c r="K117" s="222"/>
      <c r="L117" s="222"/>
      <c r="M117" s="222"/>
      <c r="N117" s="222"/>
      <c r="O117" s="222"/>
      <c r="P117" s="224"/>
      <c r="Q117" s="224"/>
      <c r="R117" s="225"/>
      <c r="S117" s="225"/>
      <c r="T117" s="226"/>
      <c r="U117" s="226"/>
      <c r="V117" s="226"/>
      <c r="W117" s="226"/>
    </row>
    <row r="118" spans="1:23" ht="20.100000000000001" customHeight="1">
      <c r="A118" s="143">
        <v>99</v>
      </c>
      <c r="B118" s="12" t="s">
        <v>373</v>
      </c>
      <c r="C118" s="143" t="s">
        <v>336</v>
      </c>
      <c r="D118" s="261"/>
      <c r="E118" s="7" t="s">
        <v>588</v>
      </c>
      <c r="F118" s="7" t="s">
        <v>340</v>
      </c>
      <c r="G118" s="7" t="s">
        <v>26</v>
      </c>
      <c r="H118" s="140">
        <v>6.1</v>
      </c>
      <c r="I118" s="213"/>
      <c r="J118" s="223"/>
      <c r="K118" s="222"/>
      <c r="L118" s="222"/>
      <c r="M118" s="222"/>
      <c r="N118" s="222"/>
      <c r="O118" s="222"/>
      <c r="P118" s="224"/>
      <c r="Q118" s="224"/>
      <c r="R118" s="225"/>
      <c r="S118" s="225"/>
      <c r="T118" s="226"/>
      <c r="U118" s="226"/>
      <c r="V118" s="226"/>
      <c r="W118" s="226"/>
    </row>
    <row r="119" spans="1:23" ht="20.100000000000001" customHeight="1">
      <c r="A119" s="143">
        <v>100</v>
      </c>
      <c r="B119" s="12" t="s">
        <v>373</v>
      </c>
      <c r="C119" s="143" t="s">
        <v>336</v>
      </c>
      <c r="D119" s="261"/>
      <c r="E119" s="7" t="s">
        <v>584</v>
      </c>
      <c r="F119" s="7" t="s">
        <v>340</v>
      </c>
      <c r="G119" s="7" t="s">
        <v>149</v>
      </c>
      <c r="H119" s="140">
        <v>11</v>
      </c>
      <c r="I119" s="213"/>
      <c r="J119" s="223"/>
      <c r="K119" s="222"/>
      <c r="L119" s="222"/>
      <c r="M119" s="222"/>
      <c r="N119" s="222"/>
      <c r="O119" s="222"/>
      <c r="P119" s="224"/>
      <c r="Q119" s="224"/>
      <c r="R119" s="225"/>
      <c r="S119" s="225"/>
      <c r="T119" s="226"/>
      <c r="U119" s="226"/>
      <c r="V119" s="226"/>
      <c r="W119" s="226"/>
    </row>
    <row r="120" spans="1:23" ht="20.100000000000001" customHeight="1">
      <c r="A120" s="143">
        <v>101</v>
      </c>
      <c r="B120" s="12" t="s">
        <v>373</v>
      </c>
      <c r="C120" s="143" t="s">
        <v>336</v>
      </c>
      <c r="D120" s="261"/>
      <c r="E120" s="7" t="s">
        <v>358</v>
      </c>
      <c r="F120" s="7" t="s">
        <v>340</v>
      </c>
      <c r="G120" s="7" t="s">
        <v>347</v>
      </c>
      <c r="H120" s="140">
        <v>2.5</v>
      </c>
      <c r="I120" s="223"/>
      <c r="J120" s="223"/>
      <c r="K120" s="222"/>
      <c r="L120" s="222"/>
      <c r="M120" s="222"/>
      <c r="N120" s="222"/>
      <c r="O120" s="222"/>
      <c r="P120" s="224"/>
      <c r="Q120" s="224"/>
      <c r="R120" s="225"/>
      <c r="S120" s="225"/>
      <c r="T120" s="226"/>
      <c r="U120" s="226"/>
      <c r="V120" s="226"/>
      <c r="W120" s="226"/>
    </row>
    <row r="121" spans="1:23" ht="20.100000000000001" customHeight="1">
      <c r="A121" s="143">
        <v>102</v>
      </c>
      <c r="B121" s="12" t="s">
        <v>373</v>
      </c>
      <c r="C121" s="143" t="s">
        <v>336</v>
      </c>
      <c r="D121" s="261"/>
      <c r="E121" s="7" t="s">
        <v>585</v>
      </c>
      <c r="F121" s="7" t="s">
        <v>340</v>
      </c>
      <c r="G121" s="7" t="s">
        <v>26</v>
      </c>
      <c r="H121" s="140">
        <v>3.7</v>
      </c>
      <c r="I121" s="213"/>
      <c r="J121" s="223"/>
      <c r="K121" s="222"/>
      <c r="L121" s="222"/>
      <c r="M121" s="222"/>
      <c r="N121" s="222"/>
      <c r="O121" s="222"/>
      <c r="P121" s="224"/>
      <c r="Q121" s="224"/>
      <c r="R121" s="225"/>
      <c r="S121" s="225"/>
      <c r="T121" s="226"/>
      <c r="U121" s="226"/>
      <c r="V121" s="226"/>
      <c r="W121" s="226"/>
    </row>
    <row r="122" spans="1:23" ht="20.100000000000001" customHeight="1">
      <c r="A122" s="143">
        <v>103</v>
      </c>
      <c r="B122" s="12" t="s">
        <v>373</v>
      </c>
      <c r="C122" s="143" t="s">
        <v>336</v>
      </c>
      <c r="D122" s="261"/>
      <c r="E122" s="7" t="s">
        <v>586</v>
      </c>
      <c r="F122" s="7" t="s">
        <v>340</v>
      </c>
      <c r="G122" s="7" t="s">
        <v>25</v>
      </c>
      <c r="H122" s="140">
        <v>4.0999999999999996</v>
      </c>
      <c r="I122" s="213"/>
      <c r="J122" s="223"/>
      <c r="K122" s="222"/>
      <c r="L122" s="222"/>
      <c r="M122" s="222"/>
      <c r="N122" s="222"/>
      <c r="O122" s="222"/>
      <c r="P122" s="224"/>
      <c r="Q122" s="224"/>
      <c r="R122" s="225"/>
      <c r="S122" s="225"/>
      <c r="T122" s="226"/>
      <c r="U122" s="226"/>
      <c r="V122" s="226"/>
      <c r="W122" s="226"/>
    </row>
    <row r="123" spans="1:23" ht="20.100000000000001" customHeight="1">
      <c r="A123" s="143">
        <v>104</v>
      </c>
      <c r="B123" s="12" t="s">
        <v>373</v>
      </c>
      <c r="C123" s="143" t="s">
        <v>336</v>
      </c>
      <c r="D123" s="261"/>
      <c r="E123" s="7" t="s">
        <v>587</v>
      </c>
      <c r="F123" s="7" t="s">
        <v>340</v>
      </c>
      <c r="G123" s="7" t="s">
        <v>148</v>
      </c>
      <c r="H123" s="140">
        <v>4.5</v>
      </c>
      <c r="I123" s="213"/>
      <c r="J123" s="223"/>
      <c r="K123" s="222"/>
      <c r="L123" s="222"/>
      <c r="M123" s="222"/>
      <c r="N123" s="222"/>
      <c r="O123" s="222"/>
      <c r="P123" s="224"/>
      <c r="Q123" s="224"/>
      <c r="R123" s="225"/>
      <c r="S123" s="225"/>
      <c r="T123" s="226"/>
      <c r="U123" s="226"/>
      <c r="V123" s="226"/>
      <c r="W123" s="226"/>
    </row>
    <row r="124" spans="1:23" ht="20.100000000000001" customHeight="1">
      <c r="A124" s="143">
        <v>105</v>
      </c>
      <c r="B124" s="12" t="s">
        <v>373</v>
      </c>
      <c r="C124" s="143" t="s">
        <v>336</v>
      </c>
      <c r="D124" s="261"/>
      <c r="E124" s="7" t="s">
        <v>616</v>
      </c>
      <c r="F124" s="7" t="s">
        <v>340</v>
      </c>
      <c r="G124" s="7" t="s">
        <v>23</v>
      </c>
      <c r="H124" s="140">
        <v>51</v>
      </c>
      <c r="I124" s="213"/>
      <c r="J124" s="223"/>
      <c r="K124" s="222"/>
      <c r="L124" s="222"/>
      <c r="M124" s="222"/>
      <c r="N124" s="222"/>
      <c r="O124" s="222"/>
      <c r="P124" s="224"/>
      <c r="Q124" s="224"/>
      <c r="R124" s="225"/>
      <c r="S124" s="225"/>
      <c r="T124" s="226"/>
      <c r="U124" s="226"/>
      <c r="V124" s="226"/>
      <c r="W124" s="226"/>
    </row>
    <row r="125" spans="1:23">
      <c r="A125" s="418" t="s">
        <v>575</v>
      </c>
      <c r="B125" s="419"/>
      <c r="C125" s="419"/>
      <c r="D125" s="419"/>
      <c r="E125" s="419"/>
      <c r="F125" s="419"/>
      <c r="G125" s="420"/>
      <c r="H125" s="220">
        <f>SUM(H105:H124)</f>
        <v>597.47000000000014</v>
      </c>
      <c r="I125" s="421"/>
      <c r="J125" s="422"/>
      <c r="K125" s="422"/>
      <c r="L125" s="422"/>
      <c r="M125" s="422"/>
      <c r="N125" s="422"/>
      <c r="O125" s="422"/>
      <c r="P125" s="423"/>
      <c r="Q125" s="208">
        <f>SUM(Q105:Q124)</f>
        <v>78439.013999999996</v>
      </c>
      <c r="R125" s="208">
        <f t="shared" ref="R125:W125" si="73">_xlfn.AGGREGATE(9, 6, R105:R124)</f>
        <v>0</v>
      </c>
      <c r="S125" s="208">
        <f t="shared" si="73"/>
        <v>0</v>
      </c>
      <c r="T125" s="210">
        <f t="shared" si="73"/>
        <v>0</v>
      </c>
      <c r="U125" s="210">
        <f t="shared" si="73"/>
        <v>0</v>
      </c>
      <c r="V125" s="210">
        <f t="shared" si="73"/>
        <v>0</v>
      </c>
      <c r="W125" s="210">
        <f t="shared" si="73"/>
        <v>0</v>
      </c>
    </row>
    <row r="126" spans="1:23" ht="20.100000000000001" customHeight="1">
      <c r="A126" s="143">
        <v>106</v>
      </c>
      <c r="B126" s="12" t="s">
        <v>355</v>
      </c>
      <c r="C126" s="143" t="s">
        <v>336</v>
      </c>
      <c r="D126" s="261" t="s">
        <v>590</v>
      </c>
      <c r="E126" s="7" t="s">
        <v>585</v>
      </c>
      <c r="F126" s="7" t="s">
        <v>340</v>
      </c>
      <c r="G126" s="7" t="s">
        <v>26</v>
      </c>
      <c r="H126" s="140">
        <v>1.89</v>
      </c>
      <c r="I126" s="213"/>
      <c r="J126" s="223"/>
      <c r="K126" s="222"/>
      <c r="L126" s="222"/>
      <c r="M126" s="222"/>
      <c r="N126" s="222"/>
      <c r="O126" s="222"/>
      <c r="P126" s="224"/>
      <c r="Q126" s="224"/>
      <c r="R126" s="225"/>
      <c r="S126" s="225"/>
      <c r="T126" s="226"/>
      <c r="U126" s="226"/>
      <c r="V126" s="226"/>
      <c r="W126" s="226"/>
    </row>
    <row r="127" spans="1:23" ht="20.100000000000001" customHeight="1">
      <c r="A127" s="143">
        <v>107</v>
      </c>
      <c r="B127" s="12" t="s">
        <v>355</v>
      </c>
      <c r="C127" s="143" t="s">
        <v>336</v>
      </c>
      <c r="D127" s="261" t="s">
        <v>591</v>
      </c>
      <c r="E127" s="7" t="s">
        <v>592</v>
      </c>
      <c r="F127" s="7" t="s">
        <v>340</v>
      </c>
      <c r="G127" s="7" t="s">
        <v>149</v>
      </c>
      <c r="H127" s="140">
        <v>7.67</v>
      </c>
      <c r="I127" s="213"/>
      <c r="J127" s="223"/>
      <c r="K127" s="222"/>
      <c r="L127" s="222"/>
      <c r="M127" s="222"/>
      <c r="N127" s="222"/>
      <c r="O127" s="222"/>
      <c r="P127" s="224"/>
      <c r="Q127" s="224"/>
      <c r="R127" s="225"/>
      <c r="S127" s="225"/>
      <c r="T127" s="226"/>
      <c r="U127" s="226"/>
      <c r="V127" s="226"/>
      <c r="W127" s="226"/>
    </row>
    <row r="128" spans="1:23" ht="20.100000000000001" customHeight="1">
      <c r="A128" s="143">
        <v>108</v>
      </c>
      <c r="B128" s="12" t="s">
        <v>355</v>
      </c>
      <c r="C128" s="143" t="s">
        <v>336</v>
      </c>
      <c r="D128" s="261" t="s">
        <v>593</v>
      </c>
      <c r="E128" s="7" t="s">
        <v>594</v>
      </c>
      <c r="F128" s="7" t="s">
        <v>340</v>
      </c>
      <c r="G128" s="7" t="s">
        <v>149</v>
      </c>
      <c r="H128" s="140">
        <v>8.4</v>
      </c>
      <c r="I128" s="213"/>
      <c r="J128" s="223"/>
      <c r="K128" s="222"/>
      <c r="L128" s="222"/>
      <c r="M128" s="222"/>
      <c r="N128" s="222"/>
      <c r="O128" s="222"/>
      <c r="P128" s="224"/>
      <c r="Q128" s="224"/>
      <c r="R128" s="225"/>
      <c r="S128" s="225"/>
      <c r="T128" s="226"/>
      <c r="U128" s="226"/>
      <c r="V128" s="226"/>
      <c r="W128" s="226"/>
    </row>
    <row r="129" spans="1:23" ht="20.100000000000001" customHeight="1">
      <c r="A129" s="143">
        <v>109</v>
      </c>
      <c r="B129" s="12" t="s">
        <v>355</v>
      </c>
      <c r="C129" s="143" t="s">
        <v>336</v>
      </c>
      <c r="D129" s="261" t="s">
        <v>595</v>
      </c>
      <c r="E129" s="7" t="s">
        <v>596</v>
      </c>
      <c r="F129" s="7" t="s">
        <v>340</v>
      </c>
      <c r="G129" s="7" t="s">
        <v>149</v>
      </c>
      <c r="H129" s="140">
        <v>1.65</v>
      </c>
      <c r="I129" s="213"/>
      <c r="J129" s="223"/>
      <c r="K129" s="222"/>
      <c r="L129" s="222"/>
      <c r="M129" s="222"/>
      <c r="N129" s="222"/>
      <c r="O129" s="222"/>
      <c r="P129" s="224"/>
      <c r="Q129" s="224"/>
      <c r="R129" s="225"/>
      <c r="S129" s="225"/>
      <c r="T129" s="226"/>
      <c r="U129" s="226"/>
      <c r="V129" s="226"/>
      <c r="W129" s="226"/>
    </row>
    <row r="130" spans="1:23">
      <c r="A130" s="418" t="s">
        <v>589</v>
      </c>
      <c r="B130" s="419"/>
      <c r="C130" s="419"/>
      <c r="D130" s="419"/>
      <c r="E130" s="419"/>
      <c r="F130" s="419"/>
      <c r="G130" s="420"/>
      <c r="H130" s="220">
        <f>SUM(H126:H129)</f>
        <v>19.61</v>
      </c>
      <c r="I130" s="421"/>
      <c r="J130" s="422"/>
      <c r="K130" s="422"/>
      <c r="L130" s="422"/>
      <c r="M130" s="422"/>
      <c r="N130" s="422"/>
      <c r="O130" s="422"/>
      <c r="P130" s="423"/>
      <c r="Q130" s="208">
        <f t="shared" ref="Q130:W130" si="74">_xlfn.AGGREGATE(9, 6, Q126:Q129)</f>
        <v>0</v>
      </c>
      <c r="R130" s="208">
        <f t="shared" si="74"/>
        <v>0</v>
      </c>
      <c r="S130" s="208">
        <f t="shared" si="74"/>
        <v>0</v>
      </c>
      <c r="T130" s="210">
        <f t="shared" si="74"/>
        <v>0</v>
      </c>
      <c r="U130" s="210">
        <f t="shared" si="74"/>
        <v>0</v>
      </c>
      <c r="V130" s="210">
        <f t="shared" si="74"/>
        <v>0</v>
      </c>
      <c r="W130" s="210">
        <f t="shared" si="74"/>
        <v>0</v>
      </c>
    </row>
    <row r="131" spans="1:23" ht="20.100000000000001" customHeight="1">
      <c r="A131" s="143">
        <v>110</v>
      </c>
      <c r="B131" s="12" t="s">
        <v>598</v>
      </c>
      <c r="C131" s="143" t="s">
        <v>336</v>
      </c>
      <c r="D131" s="261" t="s">
        <v>597</v>
      </c>
      <c r="E131" s="7" t="s">
        <v>598</v>
      </c>
      <c r="F131" s="7" t="s">
        <v>340</v>
      </c>
      <c r="G131" s="7" t="s">
        <v>149</v>
      </c>
      <c r="H131" s="140">
        <v>111.05</v>
      </c>
      <c r="I131" s="213"/>
      <c r="J131" s="223"/>
      <c r="K131" s="222"/>
      <c r="L131" s="222"/>
      <c r="M131" s="222"/>
      <c r="N131" s="222"/>
      <c r="O131" s="222"/>
      <c r="P131" s="224"/>
      <c r="Q131" s="224"/>
      <c r="R131" s="225"/>
      <c r="S131" s="225"/>
      <c r="T131" s="226"/>
      <c r="U131" s="226"/>
      <c r="V131" s="226"/>
      <c r="W131" s="226"/>
    </row>
    <row r="132" spans="1:23">
      <c r="A132" s="418" t="s">
        <v>614</v>
      </c>
      <c r="B132" s="419"/>
      <c r="C132" s="419"/>
      <c r="D132" s="419"/>
      <c r="E132" s="419"/>
      <c r="F132" s="419"/>
      <c r="G132" s="420"/>
      <c r="H132" s="220">
        <f>SUM(H131)</f>
        <v>111.05</v>
      </c>
      <c r="I132" s="421"/>
      <c r="J132" s="422"/>
      <c r="K132" s="422"/>
      <c r="L132" s="422"/>
      <c r="M132" s="422"/>
      <c r="N132" s="422"/>
      <c r="O132" s="422"/>
      <c r="P132" s="423"/>
      <c r="Q132" s="208">
        <f t="shared" ref="Q132:W132" si="75">_xlfn.AGGREGATE(9, 6, Q131)</f>
        <v>0</v>
      </c>
      <c r="R132" s="208">
        <f t="shared" si="75"/>
        <v>0</v>
      </c>
      <c r="S132" s="208">
        <f t="shared" si="75"/>
        <v>0</v>
      </c>
      <c r="T132" s="210">
        <f t="shared" si="75"/>
        <v>0</v>
      </c>
      <c r="U132" s="210">
        <f t="shared" si="75"/>
        <v>0</v>
      </c>
      <c r="V132" s="210">
        <f t="shared" si="75"/>
        <v>0</v>
      </c>
      <c r="W132" s="210">
        <f t="shared" si="75"/>
        <v>0</v>
      </c>
    </row>
    <row r="133" spans="1:23" ht="20.100000000000001" customHeight="1">
      <c r="A133" s="143">
        <v>111</v>
      </c>
      <c r="B133" s="12" t="s">
        <v>615</v>
      </c>
      <c r="C133" s="143" t="s">
        <v>336</v>
      </c>
      <c r="D133" s="261" t="s">
        <v>600</v>
      </c>
      <c r="E133" s="7" t="s">
        <v>601</v>
      </c>
      <c r="F133" s="7" t="s">
        <v>340</v>
      </c>
      <c r="G133" s="7" t="s">
        <v>28</v>
      </c>
      <c r="H133" s="140">
        <v>14.38</v>
      </c>
      <c r="I133" s="213"/>
      <c r="J133" s="223"/>
      <c r="K133" s="222"/>
      <c r="L133" s="222"/>
      <c r="M133" s="222"/>
      <c r="N133" s="222"/>
      <c r="O133" s="222"/>
      <c r="P133" s="224"/>
      <c r="Q133" s="224"/>
      <c r="R133" s="225"/>
      <c r="S133" s="225"/>
      <c r="T133" s="226"/>
      <c r="U133" s="226"/>
      <c r="V133" s="226"/>
      <c r="W133" s="226"/>
    </row>
    <row r="134" spans="1:23" ht="20.100000000000001" customHeight="1">
      <c r="A134" s="143">
        <v>112</v>
      </c>
      <c r="B134" s="12" t="s">
        <v>615</v>
      </c>
      <c r="C134" s="143" t="s">
        <v>336</v>
      </c>
      <c r="D134" s="261" t="s">
        <v>602</v>
      </c>
      <c r="E134" s="7" t="s">
        <v>603</v>
      </c>
      <c r="F134" s="7" t="s">
        <v>340</v>
      </c>
      <c r="G134" s="7" t="s">
        <v>24</v>
      </c>
      <c r="H134" s="140">
        <v>23.53</v>
      </c>
      <c r="I134" s="213"/>
      <c r="J134" s="223"/>
      <c r="K134" s="222"/>
      <c r="L134" s="222"/>
      <c r="M134" s="222"/>
      <c r="N134" s="222"/>
      <c r="O134" s="222"/>
      <c r="P134" s="224"/>
      <c r="Q134" s="224"/>
      <c r="R134" s="225"/>
      <c r="S134" s="225"/>
      <c r="T134" s="226"/>
      <c r="U134" s="226"/>
      <c r="V134" s="226"/>
      <c r="W134" s="226"/>
    </row>
    <row r="135" spans="1:23" ht="20.100000000000001" customHeight="1">
      <c r="A135" s="143">
        <v>113</v>
      </c>
      <c r="B135" s="12" t="s">
        <v>615</v>
      </c>
      <c r="C135" s="143" t="s">
        <v>336</v>
      </c>
      <c r="D135" s="261" t="s">
        <v>604</v>
      </c>
      <c r="E135" s="7" t="s">
        <v>11</v>
      </c>
      <c r="F135" s="7" t="s">
        <v>340</v>
      </c>
      <c r="G135" s="7" t="s">
        <v>618</v>
      </c>
      <c r="H135" s="140">
        <v>3.44</v>
      </c>
      <c r="I135" s="213"/>
      <c r="J135" s="223"/>
      <c r="K135" s="222"/>
      <c r="L135" s="222"/>
      <c r="M135" s="222"/>
      <c r="N135" s="222"/>
      <c r="O135" s="222"/>
      <c r="P135" s="224"/>
      <c r="Q135" s="224"/>
      <c r="R135" s="225"/>
      <c r="S135" s="225"/>
      <c r="T135" s="226"/>
      <c r="U135" s="226"/>
      <c r="V135" s="226"/>
      <c r="W135" s="226"/>
    </row>
    <row r="136" spans="1:23">
      <c r="A136" s="418" t="s">
        <v>599</v>
      </c>
      <c r="B136" s="419"/>
      <c r="C136" s="419"/>
      <c r="D136" s="419"/>
      <c r="E136" s="419"/>
      <c r="F136" s="419"/>
      <c r="G136" s="420"/>
      <c r="H136" s="220">
        <f>SUM(H133:H135)</f>
        <v>41.35</v>
      </c>
      <c r="I136" s="421"/>
      <c r="J136" s="422"/>
      <c r="K136" s="422"/>
      <c r="L136" s="422"/>
      <c r="M136" s="422"/>
      <c r="N136" s="422"/>
      <c r="O136" s="422"/>
      <c r="P136" s="423"/>
      <c r="Q136" s="208">
        <f t="shared" ref="Q136:W136" si="76">_xlfn.AGGREGATE(9, 6, Q133:Q135)</f>
        <v>0</v>
      </c>
      <c r="R136" s="208">
        <f t="shared" si="76"/>
        <v>0</v>
      </c>
      <c r="S136" s="208">
        <f t="shared" si="76"/>
        <v>0</v>
      </c>
      <c r="T136" s="210">
        <f t="shared" si="76"/>
        <v>0</v>
      </c>
      <c r="U136" s="210">
        <f t="shared" si="76"/>
        <v>0</v>
      </c>
      <c r="V136" s="210">
        <f t="shared" si="76"/>
        <v>0</v>
      </c>
      <c r="W136" s="210">
        <f t="shared" si="76"/>
        <v>0</v>
      </c>
    </row>
    <row r="137" spans="1:23">
      <c r="A137" s="418" t="s">
        <v>335</v>
      </c>
      <c r="B137" s="419"/>
      <c r="C137" s="419"/>
      <c r="D137" s="419"/>
      <c r="E137" s="419"/>
      <c r="F137" s="419"/>
      <c r="G137" s="420"/>
      <c r="H137" s="220" t="e">
        <f>SUM(H21,H27,H35,H62,H72,H75,H88,H96,H104,H125,H130,H132,H136,#REF!)</f>
        <v>#REF!</v>
      </c>
      <c r="I137" s="421"/>
      <c r="J137" s="422"/>
      <c r="K137" s="422"/>
      <c r="L137" s="422"/>
      <c r="M137" s="422"/>
      <c r="N137" s="422"/>
      <c r="O137" s="422"/>
      <c r="P137" s="423"/>
      <c r="Q137" s="208">
        <f>SUM(Q21,Q27,Q35,Q62,Q72,Q75,Q88,Q96,Q104,Q125,Q130,Q132,Q136,)</f>
        <v>806236.95199999993</v>
      </c>
      <c r="R137" s="208">
        <f>SUM(R21,R27,R35,R62,R72,R75,R88,R96,R104,R125,R130,R132,R136,)</f>
        <v>0</v>
      </c>
      <c r="S137" s="208">
        <f>SUM(S21,S27,S35,S62,S72,S75,S88,S96,S104,S125,S130,S132,S136,)</f>
        <v>0</v>
      </c>
      <c r="T137" s="210">
        <f>SUM(T21,T27,T35,T62,T72,T75,T88,T96,T104,T125,T130,T132,T136,)</f>
        <v>0</v>
      </c>
      <c r="U137" s="210">
        <f>SUM(U21,U27,U35,U62,U72,U75,U88,U96,U104,U125,U130,U132,U136,)</f>
        <v>0</v>
      </c>
      <c r="V137" s="210">
        <f>SUM(V21,V27,V35,V62,V72,V75,V88,V96,V104,V125,V130,V132,V136,)</f>
        <v>0</v>
      </c>
      <c r="W137" s="210">
        <f>SUM(W21,W27,W35,W62,W72,W75,W88,W96,W104,W125,W130,W132,W136,)</f>
        <v>0</v>
      </c>
    </row>
  </sheetData>
  <sheetProtection algorithmName="SHA-512" hashValue="COlIguxdO3Sd6Rf+H5Hn5KBfhMiB3NYfpf1Vq60f/tkAZ4qlLTOSwqnYWt4kN+UgaJV9uAz9fG3Yb3rqb7eaVQ==" saltValue="t2m30ZVfOY6L208lnY2IDQ==" spinCount="100000" sheet="1" autoFilter="0"/>
  <autoFilter ref="A8:W137" xr:uid="{18DB105C-D1B5-41C4-A449-77A4984149D4}"/>
  <mergeCells count="60">
    <mergeCell ref="A137:G137"/>
    <mergeCell ref="I137:P137"/>
    <mergeCell ref="A35:G35"/>
    <mergeCell ref="I35:P35"/>
    <mergeCell ref="A62:G62"/>
    <mergeCell ref="I62:P62"/>
    <mergeCell ref="A72:G72"/>
    <mergeCell ref="I72:P72"/>
    <mergeCell ref="A125:G125"/>
    <mergeCell ref="I125:P125"/>
    <mergeCell ref="A136:G136"/>
    <mergeCell ref="I136:P136"/>
    <mergeCell ref="A75:G75"/>
    <mergeCell ref="I75:P75"/>
    <mergeCell ref="X8:X9"/>
    <mergeCell ref="K8:K10"/>
    <mergeCell ref="M8:M10"/>
    <mergeCell ref="O8:O10"/>
    <mergeCell ref="P8:P10"/>
    <mergeCell ref="Q8:Q10"/>
    <mergeCell ref="R8:R10"/>
    <mergeCell ref="S8:S10"/>
    <mergeCell ref="T8:T10"/>
    <mergeCell ref="W8:W10"/>
    <mergeCell ref="U8:U10"/>
    <mergeCell ref="V8:V10"/>
    <mergeCell ref="L8:L10"/>
    <mergeCell ref="N8:N10"/>
    <mergeCell ref="A1:B1"/>
    <mergeCell ref="A2:B2"/>
    <mergeCell ref="C2:E2"/>
    <mergeCell ref="A3:B3"/>
    <mergeCell ref="A21:G21"/>
    <mergeCell ref="G8:G10"/>
    <mergeCell ref="I21:P21"/>
    <mergeCell ref="A27:G27"/>
    <mergeCell ref="I27:P27"/>
    <mergeCell ref="A4:B4"/>
    <mergeCell ref="A5:B5"/>
    <mergeCell ref="A6:B6"/>
    <mergeCell ref="A7:B7"/>
    <mergeCell ref="A8:A10"/>
    <mergeCell ref="B8:B10"/>
    <mergeCell ref="J8:J10"/>
    <mergeCell ref="I8:I10"/>
    <mergeCell ref="C8:C10"/>
    <mergeCell ref="D8:D10"/>
    <mergeCell ref="E8:E10"/>
    <mergeCell ref="F8:F10"/>
    <mergeCell ref="H8:H10"/>
    <mergeCell ref="A88:G88"/>
    <mergeCell ref="I88:P88"/>
    <mergeCell ref="A96:G96"/>
    <mergeCell ref="I96:P96"/>
    <mergeCell ref="A132:G132"/>
    <mergeCell ref="I132:P132"/>
    <mergeCell ref="A104:G104"/>
    <mergeCell ref="I104:P104"/>
    <mergeCell ref="A130:G130"/>
    <mergeCell ref="I130:P130"/>
  </mergeCells>
  <phoneticPr fontId="19" type="noConversion"/>
  <conditionalFormatting sqref="C5:D5 C6">
    <cfRule type="expression" dxfId="25" priority="126">
      <formula>ISERROR(C5)</formula>
    </cfRule>
  </conditionalFormatting>
  <conditionalFormatting sqref="C7:D7">
    <cfRule type="expression" dxfId="24" priority="125">
      <formula>ISERROR(C7)</formula>
    </cfRule>
  </conditionalFormatting>
  <conditionalFormatting sqref="R11:R12 R19:R20 R28:R32 R34 R41:R53 R105:R114">
    <cfRule type="expression" dxfId="23" priority="124">
      <formula>ISERROR(H11/I11)</formula>
    </cfRule>
  </conditionalFormatting>
  <conditionalFormatting sqref="R36:R39">
    <cfRule type="expression" dxfId="22" priority="22">
      <formula>ISERROR(H36/I36)</formula>
    </cfRule>
  </conditionalFormatting>
  <conditionalFormatting sqref="R55:R60">
    <cfRule type="expression" dxfId="21" priority="88">
      <formula>ISERROR(H55/I55)</formula>
    </cfRule>
  </conditionalFormatting>
  <conditionalFormatting sqref="R97:R102">
    <cfRule type="expression" dxfId="20" priority="32">
      <formula>ISERROR(H97/I97)</formula>
    </cfRule>
  </conditionalFormatting>
  <conditionalFormatting sqref="R13:S18">
    <cfRule type="expression" dxfId="19" priority="23">
      <formula>ISERROR(H13/I13)</formula>
    </cfRule>
  </conditionalFormatting>
  <conditionalFormatting sqref="R22:S26">
    <cfRule type="expression" dxfId="18" priority="7">
      <formula>ISERROR(H22/I22)</formula>
    </cfRule>
  </conditionalFormatting>
  <conditionalFormatting sqref="R33:S33">
    <cfRule type="expression" dxfId="17" priority="9">
      <formula>ISERROR(H33/I33)</formula>
    </cfRule>
  </conditionalFormatting>
  <conditionalFormatting sqref="R40:S40">
    <cfRule type="expression" dxfId="16" priority="20">
      <formula>ISERROR(H40/I40)</formula>
    </cfRule>
  </conditionalFormatting>
  <conditionalFormatting sqref="R54:S54">
    <cfRule type="expression" dxfId="15" priority="17">
      <formula>ISERROR(H54/I54)</formula>
    </cfRule>
  </conditionalFormatting>
  <conditionalFormatting sqref="R61:S61">
    <cfRule type="expression" dxfId="14" priority="8">
      <formula>ISERROR(H61/I61)</formula>
    </cfRule>
  </conditionalFormatting>
  <conditionalFormatting sqref="R63:S71">
    <cfRule type="expression" dxfId="13" priority="15">
      <formula>ISERROR(H63/I63)</formula>
    </cfRule>
  </conditionalFormatting>
  <conditionalFormatting sqref="R73:S74">
    <cfRule type="expression" dxfId="12" priority="1">
      <formula>ISERROR(H73/I73)</formula>
    </cfRule>
  </conditionalFormatting>
  <conditionalFormatting sqref="R76:S87">
    <cfRule type="expression" dxfId="11" priority="2">
      <formula>ISERROR(H76/I76)</formula>
    </cfRule>
  </conditionalFormatting>
  <conditionalFormatting sqref="R89:S95">
    <cfRule type="expression" dxfId="10" priority="13">
      <formula>ISERROR(H89/I89)</formula>
    </cfRule>
  </conditionalFormatting>
  <conditionalFormatting sqref="R103:S103">
    <cfRule type="expression" dxfId="9" priority="10">
      <formula>ISERROR(H103/I103)</formula>
    </cfRule>
  </conditionalFormatting>
  <conditionalFormatting sqref="R115:S124">
    <cfRule type="expression" dxfId="8" priority="11">
      <formula>ISERROR(H115/I115)</formula>
    </cfRule>
  </conditionalFormatting>
  <conditionalFormatting sqref="R126:S129">
    <cfRule type="expression" dxfId="7" priority="6">
      <formula>ISERROR(H126/I126)</formula>
    </cfRule>
  </conditionalFormatting>
  <conditionalFormatting sqref="R131:S131">
    <cfRule type="expression" dxfId="6" priority="5">
      <formula>ISERROR(H131/I131)</formula>
    </cfRule>
  </conditionalFormatting>
  <conditionalFormatting sqref="R133:S135">
    <cfRule type="expression" dxfId="5" priority="4">
      <formula>ISERROR(H133/I133)</formula>
    </cfRule>
  </conditionalFormatting>
  <conditionalFormatting sqref="S11:S12 S19:S20 S28:S32 S34 S36:S39 S41:S53 S55:S60 S97:S102 S105:S114">
    <cfRule type="expression" dxfId="3" priority="123">
      <formula>ISERROR(R11*P11)</formula>
    </cfRule>
  </conditionalFormatting>
  <conditionalFormatting sqref="T11:V12 T19:V20 T28:V32 T34:V34 T41:V53 T55:V60 T97:V102 T105:V114">
    <cfRule type="expression" dxfId="2" priority="122">
      <formula>ISERROR(H11/I11*K11)</formula>
    </cfRule>
  </conditionalFormatting>
  <conditionalFormatting sqref="T36:V39">
    <cfRule type="expression" dxfId="1" priority="21">
      <formula>ISERROR(H36/I36*K36)</formula>
    </cfRule>
  </conditionalFormatting>
  <conditionalFormatting sqref="W11:W12 T13:W18 W19:W20 T22:W26 W28:W32 T33:W33 W34 W36:W39 T40:W40 W41:W53 T54:W54 W55:W60 T61:W61 T63:W71 T73:W74 T76:W87 T89:W95 W97:W102 T103:W103 W105:W114 T115:W124 T126:W129 T131:W131 T133:W135">
    <cfRule type="expression" dxfId="0" priority="130">
      <formula>ISERROR(F11/G11*I11)</formula>
    </cfRule>
  </conditionalFormatting>
  <dataValidations count="2">
    <dataValidation type="decimal" operator="greaterThan" allowBlank="1" showInputMessage="1" showErrorMessage="1" errorTitle="Wert zu hoch" sqref="I11:I20" xr:uid="{0919EDD3-8DAB-4C66-96EF-61248D551C52}">
      <formula1>0</formula1>
    </dataValidation>
    <dataValidation type="decimal" operator="greaterThan" allowBlank="1" showInputMessage="1" showErrorMessage="1" sqref="I97:I102 I34 I73:I74 I76:I87 I63:I70 I121:I124 I92:I95 I126:I129 I131 I133:I135 I36:I39 I41:I53 I89:I90 I105:I119 I28:I32 I55:I60" xr:uid="{61187F28-306E-4FD4-960B-8D21AC6DAA23}">
      <formula1>0</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B5C3-4459-4056-A6D7-867AC6F19379}">
  <sheetPr>
    <tabColor theme="4"/>
  </sheetPr>
  <dimension ref="A1:Z8"/>
  <sheetViews>
    <sheetView workbookViewId="0"/>
  </sheetViews>
  <sheetFormatPr baseColWidth="10" defaultRowHeight="15"/>
  <cols>
    <col min="1" max="1" width="7.42578125" customWidth="1"/>
    <col min="7" max="8" width="5" customWidth="1"/>
  </cols>
  <sheetData>
    <row r="1" spans="1:26" ht="14.25" customHeight="1">
      <c r="A1" s="198"/>
      <c r="B1" s="199"/>
      <c r="C1" s="200"/>
      <c r="D1" s="199" t="s">
        <v>364</v>
      </c>
      <c r="E1" s="199"/>
      <c r="F1" s="199" t="s">
        <v>365</v>
      </c>
      <c r="G1" s="200"/>
      <c r="H1" s="200"/>
      <c r="I1" s="200"/>
      <c r="J1" s="200"/>
      <c r="K1" s="202"/>
      <c r="L1" s="440" t="s">
        <v>360</v>
      </c>
      <c r="M1" s="441"/>
      <c r="N1" s="442"/>
      <c r="O1" s="440" t="s">
        <v>361</v>
      </c>
      <c r="P1" s="441"/>
      <c r="Q1" s="442"/>
      <c r="R1" s="440" t="s">
        <v>362</v>
      </c>
      <c r="S1" s="445"/>
      <c r="T1" s="446"/>
      <c r="U1" s="440" t="s">
        <v>393</v>
      </c>
      <c r="V1" s="445"/>
      <c r="W1" s="446"/>
      <c r="X1" s="440" t="s">
        <v>394</v>
      </c>
      <c r="Y1" s="445"/>
      <c r="Z1" s="446"/>
    </row>
    <row r="2" spans="1:26">
      <c r="A2" s="149"/>
      <c r="B2" s="150"/>
      <c r="C2" s="151"/>
      <c r="D2" s="151"/>
      <c r="E2" s="151"/>
      <c r="F2" s="151"/>
      <c r="G2" s="151"/>
      <c r="H2" s="151"/>
      <c r="I2" s="153"/>
      <c r="J2" s="153"/>
      <c r="K2" s="154"/>
      <c r="L2" s="440"/>
      <c r="M2" s="443"/>
      <c r="N2" s="444"/>
      <c r="O2" s="440"/>
      <c r="P2" s="443"/>
      <c r="Q2" s="444"/>
      <c r="R2" s="440"/>
      <c r="S2" s="447"/>
      <c r="T2" s="448"/>
      <c r="U2" s="440"/>
      <c r="V2" s="447"/>
      <c r="W2" s="448"/>
      <c r="X2" s="440"/>
      <c r="Y2" s="447"/>
      <c r="Z2" s="448"/>
    </row>
    <row r="3" spans="1:26">
      <c r="A3" s="156" t="s">
        <v>322</v>
      </c>
      <c r="B3" s="156" t="s">
        <v>323</v>
      </c>
      <c r="C3" s="157"/>
      <c r="D3" s="157"/>
      <c r="E3" s="157"/>
      <c r="F3" s="157"/>
      <c r="G3" s="157"/>
      <c r="H3" s="157"/>
      <c r="I3" s="159" t="s">
        <v>324</v>
      </c>
      <c r="J3" s="160"/>
      <c r="K3" s="160"/>
      <c r="L3" s="440"/>
      <c r="M3" s="162" t="s">
        <v>363</v>
      </c>
      <c r="N3" s="163" t="s">
        <v>308</v>
      </c>
      <c r="O3" s="440"/>
      <c r="P3" s="162" t="s">
        <v>363</v>
      </c>
      <c r="Q3" s="163" t="s">
        <v>308</v>
      </c>
      <c r="R3" s="440"/>
      <c r="S3" s="162" t="s">
        <v>363</v>
      </c>
      <c r="T3" s="163" t="s">
        <v>308</v>
      </c>
      <c r="U3" s="440"/>
      <c r="V3" s="162" t="s">
        <v>363</v>
      </c>
      <c r="W3" s="163" t="s">
        <v>308</v>
      </c>
      <c r="X3" s="440"/>
      <c r="Y3" s="162" t="s">
        <v>363</v>
      </c>
      <c r="Z3" s="163" t="s">
        <v>308</v>
      </c>
    </row>
    <row r="4" spans="1:26">
      <c r="A4" s="164"/>
      <c r="B4" s="165" t="s">
        <v>359</v>
      </c>
      <c r="C4" s="166"/>
      <c r="D4" s="166"/>
      <c r="E4" s="167"/>
      <c r="F4" s="168"/>
      <c r="G4" s="169"/>
      <c r="H4" s="169"/>
      <c r="I4" s="165"/>
      <c r="J4" s="170"/>
      <c r="K4" s="171"/>
      <c r="L4" s="171"/>
      <c r="M4" s="172"/>
      <c r="N4" s="173"/>
      <c r="O4" s="171"/>
      <c r="P4" s="172"/>
      <c r="Q4" s="173"/>
      <c r="R4" s="171"/>
      <c r="S4" s="172"/>
      <c r="T4" s="173"/>
      <c r="U4" s="171"/>
      <c r="V4" s="172"/>
      <c r="W4" s="173"/>
      <c r="X4" s="171"/>
      <c r="Y4" s="172"/>
      <c r="Z4" s="173"/>
    </row>
    <row r="5" spans="1:26">
      <c r="A5" s="174">
        <v>1</v>
      </c>
      <c r="B5" s="436" t="s">
        <v>367</v>
      </c>
      <c r="C5" s="437"/>
      <c r="D5" s="437"/>
      <c r="E5" s="437"/>
      <c r="F5" s="437"/>
      <c r="G5" s="437"/>
      <c r="H5" s="438"/>
      <c r="I5" s="175" t="s">
        <v>311</v>
      </c>
      <c r="J5" s="180"/>
      <c r="K5" s="181"/>
      <c r="L5" s="227">
        <v>100</v>
      </c>
      <c r="M5" s="237">
        <f>'Stundenverrechnungssätze VR'!$E$65</f>
        <v>0</v>
      </c>
      <c r="N5" s="182" t="s">
        <v>312</v>
      </c>
      <c r="O5" s="227">
        <v>100</v>
      </c>
      <c r="P5" s="237">
        <f>'Stundenverrechnungssätze VR'!$E$65</f>
        <v>0</v>
      </c>
      <c r="Q5" s="182" t="s">
        <v>312</v>
      </c>
      <c r="R5" s="227">
        <v>100</v>
      </c>
      <c r="S5" s="237">
        <f>'Stundenverrechnungssätze VR'!$E$65</f>
        <v>0</v>
      </c>
      <c r="T5" s="182" t="s">
        <v>312</v>
      </c>
      <c r="U5" s="227">
        <v>100</v>
      </c>
      <c r="V5" s="237">
        <f>'Stundenverrechnungssätze VR'!$E$65</f>
        <v>0</v>
      </c>
      <c r="W5" s="182" t="s">
        <v>312</v>
      </c>
      <c r="X5" s="227">
        <v>100</v>
      </c>
      <c r="Y5" s="237">
        <f>'Stundenverrechnungssätze VR'!$E$65</f>
        <v>0</v>
      </c>
      <c r="Z5" s="182" t="s">
        <v>312</v>
      </c>
    </row>
    <row r="6" spans="1:26">
      <c r="A6" s="174">
        <v>2</v>
      </c>
      <c r="B6" s="436" t="s">
        <v>367</v>
      </c>
      <c r="C6" s="437"/>
      <c r="D6" s="437"/>
      <c r="E6" s="437"/>
      <c r="F6" s="437"/>
      <c r="G6" s="437"/>
      <c r="H6" s="438"/>
      <c r="I6" s="175" t="s">
        <v>817</v>
      </c>
      <c r="J6" s="180"/>
      <c r="K6" s="181"/>
      <c r="L6" s="227">
        <v>150</v>
      </c>
      <c r="M6" s="237">
        <f>'Stundenverrechnungssätze VR'!$P$74</f>
        <v>0</v>
      </c>
      <c r="N6" s="182" t="s">
        <v>312</v>
      </c>
      <c r="O6" s="227">
        <v>150</v>
      </c>
      <c r="P6" s="237">
        <f>'Stundenverrechnungssätze VR'!$P$74</f>
        <v>0</v>
      </c>
      <c r="Q6" s="182" t="s">
        <v>312</v>
      </c>
      <c r="R6" s="227">
        <v>150</v>
      </c>
      <c r="S6" s="237">
        <f>'Stundenverrechnungssätze VR'!$P$74</f>
        <v>0</v>
      </c>
      <c r="T6" s="182" t="s">
        <v>312</v>
      </c>
      <c r="U6" s="227">
        <v>150</v>
      </c>
      <c r="V6" s="237">
        <f>'Stundenverrechnungssätze VR'!$P$74</f>
        <v>0</v>
      </c>
      <c r="W6" s="182" t="s">
        <v>312</v>
      </c>
      <c r="X6" s="227">
        <v>150</v>
      </c>
      <c r="Y6" s="237">
        <f>'Stundenverrechnungssätze VR'!$P$74</f>
        <v>0</v>
      </c>
      <c r="Z6" s="182" t="s">
        <v>312</v>
      </c>
    </row>
    <row r="7" spans="1:26">
      <c r="I7" s="453" t="s">
        <v>366</v>
      </c>
      <c r="J7" s="453"/>
      <c r="K7" s="453"/>
      <c r="L7" s="453"/>
      <c r="M7" s="230">
        <f>(L5*M5)+(L6*M6)</f>
        <v>0</v>
      </c>
      <c r="N7" s="451"/>
      <c r="O7" s="452"/>
      <c r="P7" s="230">
        <f>(O5*P5)+(O6*P6)</f>
        <v>0</v>
      </c>
      <c r="Q7" s="451"/>
      <c r="R7" s="452"/>
      <c r="S7" s="230">
        <f>(R5*S5)+(R6*S6)</f>
        <v>0</v>
      </c>
      <c r="T7" s="451"/>
      <c r="U7" s="452"/>
      <c r="V7" s="230">
        <f>(V5*U5)+(U6*V6)</f>
        <v>0</v>
      </c>
      <c r="W7" s="449"/>
      <c r="X7" s="450"/>
      <c r="Y7" s="230">
        <f>(X5*Y5)+(X6*Y6)</f>
        <v>0</v>
      </c>
      <c r="Z7" s="229"/>
    </row>
    <row r="8" spans="1:26">
      <c r="I8" s="439" t="s">
        <v>368</v>
      </c>
      <c r="J8" s="439"/>
      <c r="K8" s="439"/>
      <c r="L8" s="439"/>
      <c r="M8" s="231"/>
      <c r="N8" s="232"/>
      <c r="O8" s="231"/>
      <c r="P8" s="231"/>
      <c r="Q8" s="231">
        <f>M7+P7+S7+V7+Y7</f>
        <v>0</v>
      </c>
      <c r="R8" s="232"/>
      <c r="S8" s="232"/>
      <c r="T8" s="232"/>
      <c r="U8" s="232"/>
      <c r="V8" s="232"/>
      <c r="W8" s="232"/>
      <c r="X8" s="232"/>
      <c r="Y8" s="232"/>
      <c r="Z8" s="232"/>
    </row>
  </sheetData>
  <sheetProtection algorithmName="SHA-512" hashValue="4Wi2L3MNjSaYbi6u3gzPIipMF1gdRKlSQMPbs4df4mygZJZs1EwwZJw2Ac2nTVq1Vv7vnYVTzIt3kJmBJhh52g==" saltValue="K/sLVUJlBcE4Bob/tgxU1A==" spinCount="100000" sheet="1" autoFilter="0"/>
  <mergeCells count="18">
    <mergeCell ref="Y1:Z2"/>
    <mergeCell ref="W7:X7"/>
    <mergeCell ref="T7:U7"/>
    <mergeCell ref="S1:T2"/>
    <mergeCell ref="I7:L7"/>
    <mergeCell ref="Q7:R7"/>
    <mergeCell ref="N7:O7"/>
    <mergeCell ref="U1:U3"/>
    <mergeCell ref="V1:W2"/>
    <mergeCell ref="X1:X3"/>
    <mergeCell ref="B6:H6"/>
    <mergeCell ref="I8:L8"/>
    <mergeCell ref="L1:L3"/>
    <mergeCell ref="O1:O3"/>
    <mergeCell ref="R1:R3"/>
    <mergeCell ref="P1:Q2"/>
    <mergeCell ref="M1:N2"/>
    <mergeCell ref="B5:H5"/>
  </mergeCells>
  <phoneticPr fontId="19" type="noConversion"/>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B968-BA61-4288-B746-BA18B6FA6464}">
  <sheetPr>
    <tabColor rgb="FF7030A0"/>
  </sheetPr>
  <dimension ref="A1:M17"/>
  <sheetViews>
    <sheetView workbookViewId="0">
      <selection activeCell="L5" sqref="L5"/>
    </sheetView>
  </sheetViews>
  <sheetFormatPr baseColWidth="10" defaultRowHeight="15"/>
  <sheetData>
    <row r="1" spans="1:13">
      <c r="A1" s="198" t="s">
        <v>325</v>
      </c>
      <c r="B1" s="199"/>
      <c r="C1" s="200"/>
      <c r="D1" s="200"/>
      <c r="E1" s="200"/>
      <c r="F1" s="200"/>
      <c r="G1" s="200"/>
      <c r="H1" s="201"/>
      <c r="I1" s="200"/>
      <c r="J1" s="200"/>
      <c r="K1" s="202"/>
      <c r="L1" s="202"/>
      <c r="M1" s="203"/>
    </row>
    <row r="2" spans="1:13">
      <c r="A2" s="149" t="s">
        <v>306</v>
      </c>
      <c r="B2" s="150"/>
      <c r="C2" s="151"/>
      <c r="D2" s="151"/>
      <c r="E2" s="151"/>
      <c r="F2" s="151"/>
      <c r="G2" s="151"/>
      <c r="H2" s="152"/>
      <c r="I2" s="153"/>
      <c r="J2" s="153"/>
      <c r="K2" s="154"/>
      <c r="L2" s="154"/>
      <c r="M2" s="155"/>
    </row>
    <row r="3" spans="1:13">
      <c r="A3" s="156" t="s">
        <v>322</v>
      </c>
      <c r="B3" s="156" t="s">
        <v>323</v>
      </c>
      <c r="C3" s="157"/>
      <c r="D3" s="157"/>
      <c r="E3" s="157"/>
      <c r="F3" s="157"/>
      <c r="G3" s="157"/>
      <c r="H3" s="158"/>
      <c r="I3" s="159" t="s">
        <v>324</v>
      </c>
      <c r="J3" s="160"/>
      <c r="K3" s="161"/>
      <c r="L3" s="162" t="s">
        <v>307</v>
      </c>
      <c r="M3" s="163" t="s">
        <v>308</v>
      </c>
    </row>
    <row r="4" spans="1:13">
      <c r="A4" s="164"/>
      <c r="B4" s="165" t="s">
        <v>309</v>
      </c>
      <c r="C4" s="166"/>
      <c r="D4" s="166"/>
      <c r="E4" s="167"/>
      <c r="F4" s="168"/>
      <c r="G4" s="169"/>
      <c r="H4" s="169"/>
      <c r="I4" s="165"/>
      <c r="J4" s="170"/>
      <c r="K4" s="171"/>
      <c r="L4" s="172"/>
      <c r="M4" s="173"/>
    </row>
    <row r="5" spans="1:13">
      <c r="A5" s="174">
        <v>1</v>
      </c>
      <c r="B5" s="175" t="s">
        <v>310</v>
      </c>
      <c r="C5" s="176"/>
      <c r="D5" s="176"/>
      <c r="E5" s="177"/>
      <c r="F5" s="178"/>
      <c r="G5" s="179"/>
      <c r="H5" s="179"/>
      <c r="I5" s="175" t="s">
        <v>311</v>
      </c>
      <c r="J5" s="180"/>
      <c r="K5" s="181"/>
      <c r="L5" s="228"/>
      <c r="M5" s="182" t="s">
        <v>380</v>
      </c>
    </row>
    <row r="6" spans="1:13">
      <c r="A6" s="174">
        <v>2</v>
      </c>
      <c r="B6" s="175" t="s">
        <v>310</v>
      </c>
      <c r="C6" s="176"/>
      <c r="D6" s="176"/>
      <c r="E6" s="177"/>
      <c r="F6" s="178"/>
      <c r="G6" s="179"/>
      <c r="H6" s="179"/>
      <c r="I6" s="175" t="s">
        <v>313</v>
      </c>
      <c r="J6" s="180"/>
      <c r="K6" s="181"/>
      <c r="L6" s="228"/>
      <c r="M6" s="182" t="s">
        <v>380</v>
      </c>
    </row>
    <row r="7" spans="1:13">
      <c r="A7" s="174">
        <v>3</v>
      </c>
      <c r="B7" s="175" t="s">
        <v>310</v>
      </c>
      <c r="C7" s="176"/>
      <c r="D7" s="176"/>
      <c r="E7" s="177"/>
      <c r="F7" s="178"/>
      <c r="G7" s="179"/>
      <c r="H7" s="179"/>
      <c r="I7" s="175" t="s">
        <v>314</v>
      </c>
      <c r="J7" s="180"/>
      <c r="K7" s="181"/>
      <c r="L7" s="228"/>
      <c r="M7" s="182" t="s">
        <v>380</v>
      </c>
    </row>
    <row r="8" spans="1:13">
      <c r="A8" s="174">
        <v>4</v>
      </c>
      <c r="B8" s="175" t="s">
        <v>310</v>
      </c>
      <c r="C8" s="176"/>
      <c r="D8" s="176"/>
      <c r="E8" s="177"/>
      <c r="F8" s="178"/>
      <c r="G8" s="179"/>
      <c r="H8" s="179"/>
      <c r="I8" s="175" t="s">
        <v>315</v>
      </c>
      <c r="J8" s="180"/>
      <c r="K8" s="181"/>
      <c r="L8" s="228"/>
      <c r="M8" s="182" t="s">
        <v>380</v>
      </c>
    </row>
    <row r="9" spans="1:13">
      <c r="A9" s="174">
        <v>5</v>
      </c>
      <c r="B9" s="183" t="s">
        <v>316</v>
      </c>
      <c r="C9" s="184"/>
      <c r="D9" s="184"/>
      <c r="E9" s="185"/>
      <c r="F9" s="186"/>
      <c r="G9" s="187"/>
      <c r="H9" s="187"/>
      <c r="I9" s="183" t="s">
        <v>311</v>
      </c>
      <c r="J9" s="180"/>
      <c r="K9" s="181"/>
      <c r="L9" s="228"/>
      <c r="M9" s="182" t="s">
        <v>380</v>
      </c>
    </row>
    <row r="10" spans="1:13">
      <c r="A10" s="174">
        <v>6</v>
      </c>
      <c r="B10" s="183" t="s">
        <v>316</v>
      </c>
      <c r="C10" s="184"/>
      <c r="D10" s="184"/>
      <c r="E10" s="185"/>
      <c r="F10" s="186"/>
      <c r="G10" s="187"/>
      <c r="H10" s="187"/>
      <c r="I10" s="183" t="s">
        <v>313</v>
      </c>
      <c r="J10" s="180"/>
      <c r="K10" s="181"/>
      <c r="L10" s="228"/>
      <c r="M10" s="182" t="s">
        <v>380</v>
      </c>
    </row>
    <row r="11" spans="1:13">
      <c r="A11" s="174">
        <v>7</v>
      </c>
      <c r="B11" s="183" t="s">
        <v>316</v>
      </c>
      <c r="C11" s="184"/>
      <c r="D11" s="184"/>
      <c r="E11" s="185"/>
      <c r="F11" s="186"/>
      <c r="G11" s="187"/>
      <c r="H11" s="187"/>
      <c r="I11" s="183" t="s">
        <v>314</v>
      </c>
      <c r="J11" s="180"/>
      <c r="K11" s="181"/>
      <c r="L11" s="228"/>
      <c r="M11" s="182" t="s">
        <v>380</v>
      </c>
    </row>
    <row r="12" spans="1:13">
      <c r="A12" s="174">
        <v>8</v>
      </c>
      <c r="B12" s="183" t="s">
        <v>316</v>
      </c>
      <c r="C12" s="184"/>
      <c r="D12" s="184"/>
      <c r="E12" s="185"/>
      <c r="F12" s="186"/>
      <c r="G12" s="187"/>
      <c r="H12" s="187"/>
      <c r="I12" s="183" t="s">
        <v>315</v>
      </c>
      <c r="J12" s="180"/>
      <c r="K12" s="181"/>
      <c r="L12" s="228"/>
      <c r="M12" s="182" t="s">
        <v>380</v>
      </c>
    </row>
    <row r="13" spans="1:13">
      <c r="A13" s="188"/>
      <c r="B13" s="189" t="s">
        <v>317</v>
      </c>
      <c r="C13" s="190"/>
      <c r="D13" s="190"/>
      <c r="E13" s="191"/>
      <c r="F13" s="192"/>
      <c r="G13" s="193"/>
      <c r="H13" s="193"/>
      <c r="I13" s="189"/>
      <c r="J13" s="194"/>
      <c r="K13" s="195"/>
      <c r="L13" s="196"/>
      <c r="M13" s="197"/>
    </row>
    <row r="14" spans="1:13">
      <c r="A14" s="174">
        <v>9</v>
      </c>
      <c r="B14" s="175" t="s">
        <v>321</v>
      </c>
      <c r="C14" s="176"/>
      <c r="D14" s="176"/>
      <c r="E14" s="177"/>
      <c r="F14" s="178"/>
      <c r="G14" s="179"/>
      <c r="H14" s="179"/>
      <c r="I14" s="175" t="s">
        <v>318</v>
      </c>
      <c r="J14" s="180"/>
      <c r="K14" s="181"/>
      <c r="L14" s="228"/>
      <c r="M14" s="182" t="s">
        <v>319</v>
      </c>
    </row>
    <row r="15" spans="1:13">
      <c r="A15" s="174">
        <v>10</v>
      </c>
      <c r="B15" s="175" t="s">
        <v>321</v>
      </c>
      <c r="C15" s="176"/>
      <c r="D15" s="176"/>
      <c r="E15" s="177"/>
      <c r="F15" s="178"/>
      <c r="G15" s="179"/>
      <c r="H15" s="179"/>
      <c r="I15" s="175" t="s">
        <v>320</v>
      </c>
      <c r="J15" s="180"/>
      <c r="K15" s="181"/>
      <c r="L15" s="228"/>
      <c r="M15" s="182" t="s">
        <v>319</v>
      </c>
    </row>
    <row r="16" spans="1:13">
      <c r="A16" s="174">
        <v>11</v>
      </c>
      <c r="B16" s="175" t="s">
        <v>819</v>
      </c>
      <c r="C16" s="176"/>
      <c r="D16" s="176"/>
      <c r="E16" s="177"/>
      <c r="F16" s="178"/>
      <c r="G16" s="179"/>
      <c r="H16" s="179"/>
      <c r="I16" s="175" t="s">
        <v>318</v>
      </c>
      <c r="J16" s="180"/>
      <c r="K16" s="181"/>
      <c r="L16" s="228"/>
      <c r="M16" s="182" t="s">
        <v>818</v>
      </c>
    </row>
    <row r="17" spans="1:13">
      <c r="A17" s="174">
        <v>12</v>
      </c>
      <c r="B17" s="175" t="s">
        <v>819</v>
      </c>
      <c r="C17" s="176"/>
      <c r="D17" s="176"/>
      <c r="E17" s="177"/>
      <c r="F17" s="178"/>
      <c r="G17" s="179"/>
      <c r="H17" s="179"/>
      <c r="I17" s="175" t="s">
        <v>320</v>
      </c>
      <c r="J17" s="180"/>
      <c r="K17" s="181"/>
      <c r="L17" s="228"/>
      <c r="M17" s="182" t="s">
        <v>818</v>
      </c>
    </row>
  </sheetData>
  <sheetProtection algorithmName="SHA-512" hashValue="/8Q/Ths9zUUNCcvIHvYdZw6aoqIFb7Y1L0TWRoSSkiKGB3Nj10ASTnQXYZYALwBVXByhDNEmBsAxYrUZeEft4w==" saltValue="j8zK2Jb3zguXbzQSF9e5fw==" spinCount="100000" sheet="1" objects="1" scenarios="1"/>
  <phoneticPr fontId="19"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Vergabegrunddaten</vt:lpstr>
      <vt:lpstr>Angebotszusammenfassung</vt:lpstr>
      <vt:lpstr>LV Freizeitbad</vt:lpstr>
      <vt:lpstr>Raumgruppen</vt:lpstr>
      <vt:lpstr>Objektinformationen</vt:lpstr>
      <vt:lpstr>Jahresfaktoren</vt:lpstr>
      <vt:lpstr>Stundenverrechnungssätze UR</vt:lpstr>
      <vt:lpstr>Stundenverrechnungssätze VR</vt:lpstr>
      <vt:lpstr>Los 1.1 UR</vt:lpstr>
      <vt:lpstr>Los 1.2 VR</vt:lpstr>
      <vt:lpstr>Leistungen auf Abruf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Rohra</dc:creator>
  <cp:lastModifiedBy>Marcel Rohra</cp:lastModifiedBy>
  <dcterms:created xsi:type="dcterms:W3CDTF">2026-07-05T10:08:09Z</dcterms:created>
  <dcterms:modified xsi:type="dcterms:W3CDTF">2026-09-27T13:48:26Z</dcterms:modified>
</cp:coreProperties>
</file>