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DieseArbeitsmappe" defaultThemeVersion="124226"/>
  <mc:AlternateContent xmlns:mc="http://schemas.openxmlformats.org/markup-compatibility/2006">
    <mc:Choice Requires="x15">
      <x15ac:absPath xmlns:x15ac="http://schemas.microsoft.com/office/spreadsheetml/2010/11/ac" url="https://hspbgde.sharepoint.com/sites/Mandanten/Freigegebene Dokumente/Krankenhäuser/Westpfalz-Klinikum/8 Projekt 2026/180 Ausschreibung/E-Mail Archivierung/181 Leistungsverzeichnis/Unterlagen E-Mail/"/>
    </mc:Choice>
  </mc:AlternateContent>
  <xr:revisionPtr revIDLastSave="1381" documentId="8_{D5EBB850-C7E3-4AC3-BC04-80538A7FAD25}" xr6:coauthVersionLast="47" xr6:coauthVersionMax="47" xr10:uidLastSave="{18C6E2E7-3B08-4EDD-8A74-39CE5451EAF9}"/>
  <workbookProtection workbookAlgorithmName="SHA-512" workbookHashValue="3chtSlNo8Hw8EIGhI+X+PIsdEVStgsTDkDqeNaKOCZIKRA4LSueurYckS60evkpPhZQyh1FjY/d6RYMdHvWFKA==" workbookSaltValue="WVUUfkWCGkd1RckWd8kZmw==" workbookSpinCount="100000" lockStructure="1"/>
  <bookViews>
    <workbookView xWindow="38280" yWindow="-7080" windowWidth="29040" windowHeight="15720" tabRatio="756" xr2:uid="{00000000-000D-0000-FFFF-FFFF00000000}"/>
  </bookViews>
  <sheets>
    <sheet name="Deckblatt" sheetId="18" r:id="rId1"/>
    <sheet name="Hinweise" sheetId="77" r:id="rId2"/>
    <sheet name="Teilnahmebedingungen" sheetId="327" r:id="rId3"/>
    <sheet name="FK MA" sheetId="319" r:id="rId4"/>
    <sheet name="Mengenverteilung" sheetId="331" r:id="rId5"/>
    <sheet name="LV MA" sheetId="294" r:id="rId6"/>
    <sheet name="Summenblatt" sheetId="292" r:id="rId7"/>
    <sheet name="Verweisblatt LV" sheetId="290" r:id="rId8"/>
    <sheet name="1. Wertungsstufe" sheetId="284" r:id="rId9"/>
    <sheet name="2. Wertungsstufe" sheetId="285" r:id="rId10"/>
    <sheet name="3. Wertungsstufe" sheetId="286" r:id="rId11"/>
    <sheet name="4. Wertungsstufe - Matrix" sheetId="321" r:id="rId12"/>
    <sheet name="4. Wertungsstufe - Ergebnis" sheetId="322" r:id="rId13"/>
    <sheet name="Steuerung" sheetId="7" state="hidden" r:id="rId14"/>
    <sheet name="MV_Alt2" sheetId="330" state="hidden" r:id="rId15"/>
    <sheet name="MV_Alt1" sheetId="329" state="hidden" r:id="rId16"/>
    <sheet name="Standortliste" sheetId="2" state="hidden" r:id="rId17"/>
    <sheet name="Vorl_Mengenverteilung" sheetId="40" state="hidden" r:id="rId18"/>
  </sheets>
  <externalReferences>
    <externalReference r:id="rId19"/>
    <externalReference r:id="rId20"/>
    <externalReference r:id="rId21"/>
    <externalReference r:id="rId22"/>
    <externalReference r:id="rId23"/>
    <externalReference r:id="rId24"/>
  </externalReferences>
  <definedNames>
    <definedName name="_xlnm._FilterDatabase" localSheetId="3" hidden="1">'FK MA'!$F$5:$I$5</definedName>
    <definedName name="_xlnm._FilterDatabase" localSheetId="5" hidden="1">'LV MA'!$B$5:$F$5</definedName>
    <definedName name="_xlnm._FilterDatabase" localSheetId="2" hidden="1">Teilnahmebedingungen!$F$5:$I$5</definedName>
    <definedName name="_xlnm._FilterDatabase" localSheetId="7" hidden="1">'Verweisblatt LV'!$A$6:$C$99</definedName>
    <definedName name="Anreden">[1]Auswahllisten!$A$2:$A$4</definedName>
    <definedName name="AuswJN">Steuerung!$B$90:$B$91</definedName>
    <definedName name="Bietername" localSheetId="12">[2]Deckblatt!$J$30</definedName>
    <definedName name="Bietername" localSheetId="11">[2]Deckblatt!$J$30</definedName>
    <definedName name="Bietername" localSheetId="2">Deckblatt!$J$29</definedName>
    <definedName name="Bietername">Deckblatt!$J$29</definedName>
    <definedName name="Blattschutz" localSheetId="2">#REF!</definedName>
    <definedName name="Blattschutz">Steuerung!$B$9</definedName>
    <definedName name="Bruttosatz" localSheetId="2">[3]Standortliste!$M$1</definedName>
    <definedName name="Bruttosatz">Steuerung!$C$77</definedName>
    <definedName name="ConsultantName">[3]Deckblatt!#REF!</definedName>
    <definedName name="Consulter">Steuerung!$B$5</definedName>
    <definedName name="Consulternahme" localSheetId="2">[4]Deckblatt!#REF!</definedName>
    <definedName name="Consulternahme">Deckblatt!#REF!</definedName>
    <definedName name="DB_Antwort">OFFSET([5]Deckblatt!$I$2:$I$2,1,,COUNTA([5]Deckblatt!$A$2:$A$60)-1)</definedName>
    <definedName name="DB_gesamt">OFFSET([5]Deckblatt!$A$2:$I$2,1,,COUNTA([5]Deckblatt!$A$2:$A$60)-1)</definedName>
    <definedName name="_xlnm.Print_Area" localSheetId="8">'1. Wertungsstufe'!$A:$H</definedName>
    <definedName name="_xlnm.Print_Area" localSheetId="10">'3. Wertungsstufe'!$A:$I</definedName>
    <definedName name="_xlnm.Print_Area" localSheetId="3">'FK MA'!$A:$Q</definedName>
    <definedName name="_xlnm.Print_Area" localSheetId="2">Teilnahmebedingungen!$A:$Q</definedName>
    <definedName name="_xlnm.Print_Titles" localSheetId="8">'1. Wertungsstufe'!$A:$B</definedName>
    <definedName name="_xlnm.Print_Titles" localSheetId="9">'2. Wertungsstufe'!$A:$B</definedName>
    <definedName name="_xlnm.Print_Titles" localSheetId="0">Deckblatt!$3:$5</definedName>
    <definedName name="_xlnm.Print_Titles" localSheetId="3">'FK MA'!$3:$5</definedName>
    <definedName name="_xlnm.Print_Titles" localSheetId="1">Hinweise!$3:$5</definedName>
    <definedName name="_xlnm.Print_Titles" localSheetId="5">'LV MA'!$5:$5</definedName>
    <definedName name="_xlnm.Print_Titles" localSheetId="6">Summenblatt!$1:$3</definedName>
    <definedName name="_xlnm.Print_Titles" localSheetId="2">Teilnahmebedingungen!$3:$5</definedName>
    <definedName name="_xlnm.Print_Titles" localSheetId="7">'Verweisblatt LV'!$3:$6</definedName>
    <definedName name="FarbeEingabe">Steuerung!$B$7</definedName>
    <definedName name="Form_Bereich">Steuerung!$B$29</definedName>
    <definedName name="Form_BereichAlt">Steuerung!$C$29</definedName>
    <definedName name="Form_EP">Steuerung!$B$33</definedName>
    <definedName name="Form_Gewerk">Steuerung!$B$27</definedName>
    <definedName name="Form_GewerkAlt">Steuerung!$C$27</definedName>
    <definedName name="Form_GP">Steuerung!$B$35</definedName>
    <definedName name="Form_Position">Steuerung!$B$31</definedName>
    <definedName name="Gesamtgewichtung" localSheetId="12">'[2]4. Wertungsstufe - Matrix'!$J$32</definedName>
    <definedName name="Gesamtgewichtung" localSheetId="2">#REF!</definedName>
    <definedName name="Gesamtgewichtung">'4. Wertungsstufe - Matrix'!$J$14</definedName>
    <definedName name="Gesamtpunkte_FK_1" localSheetId="3">'FK MA'!$M$3</definedName>
    <definedName name="Gesamtpunkte_FK_1" localSheetId="2">#REF!</definedName>
    <definedName name="Gesamtpunkte_FK_1">#REF!</definedName>
    <definedName name="Gesamtpunkte_FK_PDMS">'[6]FK PDMS'!$M$3</definedName>
    <definedName name="Gesamtpunkte_FK_Service" localSheetId="12">'[2]FK Service'!$M$3</definedName>
    <definedName name="Gesamtpunkte_FK_Service" localSheetId="11">'[2]FK Service'!$M$3</definedName>
    <definedName name="Gesamtpunkte_FK_Service" localSheetId="3">'FK MA'!$M$3</definedName>
    <definedName name="Gesamtpunkte_FK_Service" localSheetId="2">'[4]FK Service'!$M$3</definedName>
    <definedName name="Gesamtpunkte_FK_Service">#REF!</definedName>
    <definedName name="Gesamtpunkte_FK_UCC">#REF!</definedName>
    <definedName name="gesamtsumme">#REF!</definedName>
    <definedName name="GwP_FK_PDMS" localSheetId="2">'[3]FK SMD'!$Q$3</definedName>
    <definedName name="GwP_FK_PDMS">'[6]FK PDMS'!$Q$3</definedName>
    <definedName name="GwP_FK_Service" localSheetId="3">'FK MA'!$Q$3</definedName>
    <definedName name="GwP_FK_Service">#REF!</definedName>
    <definedName name="GwP_FK_UCC">#REF!</definedName>
    <definedName name="keineAuswahl" localSheetId="2">Steuerung!$B$92</definedName>
    <definedName name="keineAuswahl">Steuerung!$B$92</definedName>
    <definedName name="Kundenname" localSheetId="12">[2]Deckblatt!$J$8</definedName>
    <definedName name="Kundenname" localSheetId="11">[2]Deckblatt!$J$8</definedName>
    <definedName name="Kundenname" localSheetId="2">[3]Deckblatt!$J$8</definedName>
    <definedName name="Kundenname">Deckblatt!$J$8</definedName>
    <definedName name="Kurzname" localSheetId="2">[3]Deckblatt!#REF!</definedName>
    <definedName name="Kurzname">Deckblatt!$J$14</definedName>
    <definedName name="LaufzeitAssurance">#REF!</definedName>
    <definedName name="LaufzeitService" localSheetId="12">[2]SLA!$I$11</definedName>
    <definedName name="LaufzeitService" localSheetId="11">[2]SLA!$I$11</definedName>
    <definedName name="LaufzeitService" localSheetId="2">[3]SLA!$I$11</definedName>
    <definedName name="LaufzeitService">#REF!</definedName>
    <definedName name="Liste_Organisationen">[1]Auswahllisten!$G$1:$G$3</definedName>
    <definedName name="Liste_Tools">[1]Auswahllisten!$F$2:$F$4</definedName>
    <definedName name="ListeJN" localSheetId="12">[2]Steuerung!$B$90:$B$91</definedName>
    <definedName name="ListeJN" localSheetId="11">[2]Steuerung!$B$90:$B$91</definedName>
    <definedName name="ListeJN" localSheetId="2">Steuerung!$B$90:$B$91</definedName>
    <definedName name="ListeJN">Steuerung!$B$90:$B$91</definedName>
    <definedName name="ListeStandorte" localSheetId="2">[3]Standortliste!$A$6:$B$25</definedName>
    <definedName name="ListeStandorte">Standortliste!$A$7:$B$26</definedName>
    <definedName name="MakroVersion" localSheetId="2">[3]Steuerung!$B$11</definedName>
    <definedName name="MakroVersion">[6]Steuerung!$B$11</definedName>
    <definedName name="Mappenschutz" localSheetId="2">#REF!</definedName>
    <definedName name="Mappenschutz">Steuerung!$B$10</definedName>
    <definedName name="MwStSatz" localSheetId="12">[2]Steuerung!$B$77</definedName>
    <definedName name="MwStSatz" localSheetId="11">[2]Steuerung!$B$77</definedName>
    <definedName name="MwStSatz" localSheetId="2">[3]Steuerung!$B$77</definedName>
    <definedName name="MwStSatz">Steuerung!$B$77</definedName>
    <definedName name="organisationsarten">[1]Auswahllisten!$C$2:$C$4</definedName>
    <definedName name="Pmax_Gesamt" localSheetId="11">'4. Wertungsstufe - Matrix'!$K$14</definedName>
    <definedName name="Pmax_Gesamt" localSheetId="2">#REF!</definedName>
    <definedName name="Pmax_Gesamt">#REF!</definedName>
    <definedName name="PosArt" localSheetId="12">[2]Steuerung!$B$79:$B$87</definedName>
    <definedName name="PosArt" localSheetId="11">[2]Steuerung!$B$79:$B$87</definedName>
    <definedName name="PosArt" localSheetId="2">Steuerung!$B$79:$B$87</definedName>
    <definedName name="PosArt">Steuerung!$B$79:$B$87</definedName>
    <definedName name="Projektname" localSheetId="12">[2]Deckblatt!$J$13</definedName>
    <definedName name="Projektname" localSheetId="11">[2]Deckblatt!$J$13</definedName>
    <definedName name="Projektname" localSheetId="2">[3]Deckblatt!$J$13</definedName>
    <definedName name="Projektname">Deckblatt!$J$13</definedName>
    <definedName name="Punkte0" localSheetId="12">[2]Steuerung!$B$69</definedName>
    <definedName name="Punkte0" localSheetId="11">[2]Steuerung!$B$69</definedName>
    <definedName name="Punkte0" localSheetId="2">Steuerung!$B$69</definedName>
    <definedName name="Punkte0">Steuerung!$B$69</definedName>
    <definedName name="Punkte1" localSheetId="12">[2]Steuerung!$C$69</definedName>
    <definedName name="Punkte1" localSheetId="11">[2]Steuerung!$C$69</definedName>
    <definedName name="Punkte1" localSheetId="2">Steuerung!$C$69</definedName>
    <definedName name="Punkte1">Steuerung!$C$69</definedName>
    <definedName name="Punkte2" localSheetId="12">[2]Steuerung!$D$69</definedName>
    <definedName name="Punkte2" localSheetId="11">[2]Steuerung!$D$69</definedName>
    <definedName name="Punkte2" localSheetId="2">Steuerung!$D$69</definedName>
    <definedName name="Punkte2">Steuerung!$D$69</definedName>
    <definedName name="Range_LV" localSheetId="2">OFFSET('[3]LV-SMD'!$G$5:$J$5,0,0,COUNTA('[3]LV-SMD'!$G:$G)-1)</definedName>
    <definedName name="Range_LV">OFFSET(#REF!,0,0,COUNTA(#REF!)-1)</definedName>
    <definedName name="Range_LVPos">#REF!</definedName>
    <definedName name="Titel">[1]Auswahllisten!$B$2:$B$3</definedName>
    <definedName name="VM_Umgebung">[5]Standortliste!$C$34</definedName>
    <definedName name="ZEP_Folgekosten_Material">#REF!</definedName>
    <definedName name="ZEP_Folgekosten_Serv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322" l="1"/>
  <c r="E9" i="322"/>
  <c r="K12" i="321"/>
  <c r="S3" i="319"/>
  <c r="Q100" i="319"/>
  <c r="Q99" i="319"/>
  <c r="Q98" i="319"/>
  <c r="Q97" i="319"/>
  <c r="Q96" i="319"/>
  <c r="Q95" i="319"/>
  <c r="Q94" i="319"/>
  <c r="Q93" i="319"/>
  <c r="Q92" i="319"/>
  <c r="Q91" i="319"/>
  <c r="Q90" i="319"/>
  <c r="Q89" i="319"/>
  <c r="Q88" i="319"/>
  <c r="Q87" i="319"/>
  <c r="Q86" i="319"/>
  <c r="Q85" i="319"/>
  <c r="Q84" i="319"/>
  <c r="Q83" i="319"/>
  <c r="Q82" i="319"/>
  <c r="Q81" i="319"/>
  <c r="Q80" i="319"/>
  <c r="Q79" i="319"/>
  <c r="Q78" i="319"/>
  <c r="Q77" i="319"/>
  <c r="Q76" i="319"/>
  <c r="Q75" i="319"/>
  <c r="Q74" i="319"/>
  <c r="Q73" i="319"/>
  <c r="Q72" i="319"/>
  <c r="Q71" i="319"/>
  <c r="Q70" i="319"/>
  <c r="Q69" i="319"/>
  <c r="Q68" i="319"/>
  <c r="Q67" i="319"/>
  <c r="Q66" i="319"/>
  <c r="Q65" i="319"/>
  <c r="Q64" i="319"/>
  <c r="Q63" i="319"/>
  <c r="Q62" i="319"/>
  <c r="Q61" i="319"/>
  <c r="Q60" i="319"/>
  <c r="Q59" i="319"/>
  <c r="Q58" i="319"/>
  <c r="Q57" i="319"/>
  <c r="Q56" i="319"/>
  <c r="Q55" i="319"/>
  <c r="Q54" i="319"/>
  <c r="Q53" i="319"/>
  <c r="Q52" i="319"/>
  <c r="Q51" i="319"/>
  <c r="Q50" i="319"/>
  <c r="Q49" i="319"/>
  <c r="Q48" i="319"/>
  <c r="Q47" i="319"/>
  <c r="Q46" i="319"/>
  <c r="Q45" i="319"/>
  <c r="Q44" i="319"/>
  <c r="Q43" i="319"/>
  <c r="Q42" i="319"/>
  <c r="Q41" i="319"/>
  <c r="Q40" i="319"/>
  <c r="Q39" i="319"/>
  <c r="Q38" i="319"/>
  <c r="Q37" i="319"/>
  <c r="M36" i="319"/>
  <c r="Q8" i="319"/>
  <c r="M8" i="319"/>
  <c r="L5" i="319"/>
  <c r="K5" i="319"/>
  <c r="J5" i="319"/>
  <c r="A100" i="319"/>
  <c r="A99" i="319"/>
  <c r="A98" i="319"/>
  <c r="A97" i="319"/>
  <c r="A96" i="319"/>
  <c r="A95" i="319"/>
  <c r="A94" i="319"/>
  <c r="A93" i="319"/>
  <c r="A92" i="319"/>
  <c r="A91" i="319"/>
  <c r="A90" i="319"/>
  <c r="A89" i="319"/>
  <c r="A88" i="319"/>
  <c r="A87" i="319"/>
  <c r="A86" i="319"/>
  <c r="A85" i="319"/>
  <c r="A84" i="319"/>
  <c r="A83" i="319"/>
  <c r="A82" i="319"/>
  <c r="A81" i="319"/>
  <c r="A80" i="319"/>
  <c r="A79" i="319"/>
  <c r="A78" i="319"/>
  <c r="A77" i="319"/>
  <c r="A76" i="319"/>
  <c r="A75" i="319"/>
  <c r="A74" i="319"/>
  <c r="A73" i="319"/>
  <c r="A72" i="319"/>
  <c r="A71" i="319"/>
  <c r="A70" i="319"/>
  <c r="A69" i="319"/>
  <c r="A68" i="319"/>
  <c r="A67" i="319"/>
  <c r="A66" i="319"/>
  <c r="A65" i="319"/>
  <c r="A64" i="319"/>
  <c r="A63" i="319"/>
  <c r="A62" i="319"/>
  <c r="A61" i="319"/>
  <c r="A60" i="319"/>
  <c r="A59" i="319"/>
  <c r="A58" i="319"/>
  <c r="A57" i="319"/>
  <c r="A56" i="319"/>
  <c r="A55" i="319"/>
  <c r="A54" i="319"/>
  <c r="A53" i="319"/>
  <c r="A52" i="319"/>
  <c r="A51" i="319"/>
  <c r="A50" i="319"/>
  <c r="A49" i="319"/>
  <c r="A48" i="319"/>
  <c r="A47" i="319"/>
  <c r="A46" i="319"/>
  <c r="A45" i="319"/>
  <c r="A44" i="319"/>
  <c r="A43" i="319"/>
  <c r="A42" i="319"/>
  <c r="A41" i="319"/>
  <c r="A40" i="319"/>
  <c r="A39" i="319"/>
  <c r="A38" i="319"/>
  <c r="A37" i="319"/>
  <c r="A36" i="319"/>
  <c r="A35" i="319"/>
  <c r="A34" i="319"/>
  <c r="A33" i="319"/>
  <c r="A32" i="319"/>
  <c r="A31" i="319"/>
  <c r="A30" i="319"/>
  <c r="A29" i="319"/>
  <c r="A28" i="319"/>
  <c r="A27" i="319"/>
  <c r="A26" i="319"/>
  <c r="A25" i="319"/>
  <c r="A24" i="319"/>
  <c r="A23" i="319"/>
  <c r="A22" i="319"/>
  <c r="A21" i="319"/>
  <c r="A20" i="319"/>
  <c r="A19" i="319"/>
  <c r="A18" i="319"/>
  <c r="A17" i="319"/>
  <c r="A16" i="319"/>
  <c r="A15" i="319"/>
  <c r="A14" i="319"/>
  <c r="A13" i="319"/>
  <c r="A12" i="319"/>
  <c r="A11" i="319"/>
  <c r="A10" i="319"/>
  <c r="A9" i="319"/>
  <c r="A8" i="319"/>
  <c r="A7" i="319"/>
  <c r="A6" i="319"/>
  <c r="F11" i="322"/>
  <c r="F12" i="322" s="1"/>
  <c r="A36" i="77"/>
  <c r="A35" i="77"/>
  <c r="A34" i="77"/>
  <c r="A33" i="77"/>
  <c r="A32" i="77"/>
  <c r="A31" i="77"/>
  <c r="A30" i="77"/>
  <c r="A29" i="77"/>
  <c r="A28" i="77"/>
  <c r="A27" i="77"/>
  <c r="A26" i="77"/>
  <c r="A25" i="77"/>
  <c r="A24" i="77"/>
  <c r="A23" i="77"/>
  <c r="A22" i="77"/>
  <c r="A21" i="77"/>
  <c r="A20" i="77"/>
  <c r="A19" i="77"/>
  <c r="A18" i="77"/>
  <c r="A17" i="77"/>
  <c r="A16" i="77"/>
  <c r="A15" i="77"/>
  <c r="A14" i="77"/>
  <c r="A13" i="77"/>
  <c r="A12" i="77"/>
  <c r="A11" i="77"/>
  <c r="A10" i="77"/>
  <c r="A9" i="77"/>
  <c r="A8" i="77"/>
  <c r="A7" i="77"/>
  <c r="A6" i="77"/>
  <c r="B20" i="292"/>
  <c r="F15" i="331"/>
  <c r="F14" i="331"/>
  <c r="F13" i="331"/>
  <c r="F11" i="331"/>
  <c r="D11" i="331" s="1"/>
  <c r="H26" i="294" s="1"/>
  <c r="V26" i="294" s="1"/>
  <c r="F10" i="331"/>
  <c r="D10" i="331" s="1"/>
  <c r="H22" i="294" s="1"/>
  <c r="V22" i="294" s="1"/>
  <c r="F7" i="331"/>
  <c r="D7" i="331" s="1"/>
  <c r="H15" i="294" s="1"/>
  <c r="U15" i="294" s="1"/>
  <c r="F6" i="331"/>
  <c r="D6" i="331" s="1"/>
  <c r="H12" i="294" s="1"/>
  <c r="F5" i="331"/>
  <c r="D5" i="331" s="1"/>
  <c r="H8" i="294" s="1"/>
  <c r="D15" i="331"/>
  <c r="H43" i="294" s="1"/>
  <c r="V43" i="294" s="1"/>
  <c r="D14" i="331"/>
  <c r="H37" i="294" s="1"/>
  <c r="V37" i="294" s="1"/>
  <c r="D13" i="331"/>
  <c r="H31" i="294" s="1"/>
  <c r="V31" i="294" s="1"/>
  <c r="G1" i="331"/>
  <c r="C1" i="331"/>
  <c r="X43" i="294"/>
  <c r="W43" i="294"/>
  <c r="U43" i="294"/>
  <c r="X37" i="294"/>
  <c r="W37" i="294"/>
  <c r="U37" i="294"/>
  <c r="X31" i="294"/>
  <c r="W31" i="294"/>
  <c r="U31" i="294"/>
  <c r="X26" i="294"/>
  <c r="W26" i="294"/>
  <c r="U26" i="294"/>
  <c r="X22" i="294"/>
  <c r="W22" i="294"/>
  <c r="U22" i="294"/>
  <c r="X15" i="294"/>
  <c r="W15" i="294"/>
  <c r="V15" i="294"/>
  <c r="X12" i="294"/>
  <c r="W12" i="294"/>
  <c r="X8" i="294"/>
  <c r="V8" i="294"/>
  <c r="A51" i="294"/>
  <c r="A50" i="294"/>
  <c r="A49" i="294"/>
  <c r="A48" i="294"/>
  <c r="A47" i="294"/>
  <c r="A46" i="294"/>
  <c r="A45" i="294"/>
  <c r="A44" i="294"/>
  <c r="A43" i="294"/>
  <c r="A42" i="294"/>
  <c r="A41" i="294"/>
  <c r="A40" i="294"/>
  <c r="A39" i="294"/>
  <c r="A38" i="294"/>
  <c r="A37" i="294"/>
  <c r="A36" i="294"/>
  <c r="A35" i="294"/>
  <c r="A34" i="294"/>
  <c r="A33" i="294"/>
  <c r="A32" i="294"/>
  <c r="A31" i="294"/>
  <c r="A30" i="294"/>
  <c r="A29" i="294"/>
  <c r="A28" i="294"/>
  <c r="A27" i="294"/>
  <c r="A26" i="294"/>
  <c r="A25" i="294"/>
  <c r="A24" i="294"/>
  <c r="A23" i="294"/>
  <c r="A22" i="294"/>
  <c r="A21" i="294"/>
  <c r="A20" i="294"/>
  <c r="A19" i="294"/>
  <c r="A18" i="294"/>
  <c r="A17" i="294"/>
  <c r="A16" i="294"/>
  <c r="A15" i="294"/>
  <c r="A14" i="294"/>
  <c r="A13" i="294"/>
  <c r="A12" i="294"/>
  <c r="A11" i="294"/>
  <c r="A10" i="294"/>
  <c r="A9" i="294"/>
  <c r="A8" i="294"/>
  <c r="A7" i="294"/>
  <c r="A6" i="294"/>
  <c r="I22" i="294"/>
  <c r="J50" i="294"/>
  <c r="I43" i="294"/>
  <c r="I37" i="294"/>
  <c r="I31" i="294"/>
  <c r="I30" i="294"/>
  <c r="J29" i="294"/>
  <c r="I26" i="294"/>
  <c r="I21" i="294"/>
  <c r="I20" i="294"/>
  <c r="M7" i="319" l="1"/>
  <c r="M6" i="319" s="1"/>
  <c r="M3" i="319" s="1"/>
  <c r="Q36" i="319"/>
  <c r="Q7" i="319" s="1"/>
  <c r="Q6" i="319" s="1"/>
  <c r="Q3" i="319" s="1"/>
  <c r="K14" i="321"/>
  <c r="U49" i="294"/>
  <c r="C7" i="292" s="1"/>
  <c r="V49" i="294"/>
  <c r="D7" i="292" s="1"/>
  <c r="U29" i="294"/>
  <c r="C6" i="292" s="1"/>
  <c r="W8" i="294"/>
  <c r="W18" i="294" s="1"/>
  <c r="U8" i="294"/>
  <c r="U12" i="294"/>
  <c r="V12" i="294"/>
  <c r="V18" i="294" s="1"/>
  <c r="W49" i="294"/>
  <c r="E7" i="292" s="1"/>
  <c r="W29" i="294"/>
  <c r="E6" i="292" s="1"/>
  <c r="X29" i="294"/>
  <c r="F6" i="292" s="1"/>
  <c r="V29" i="294"/>
  <c r="X18" i="294"/>
  <c r="X49" i="294"/>
  <c r="F17" i="330"/>
  <c r="D17" i="330" s="1"/>
  <c r="F16" i="330"/>
  <c r="F15" i="330"/>
  <c r="F14" i="330"/>
  <c r="F13" i="330"/>
  <c r="D13" i="330" s="1"/>
  <c r="F12" i="330"/>
  <c r="D12" i="330" s="1"/>
  <c r="F11" i="330"/>
  <c r="F10" i="330"/>
  <c r="F9" i="330"/>
  <c r="F8" i="330"/>
  <c r="F7" i="330"/>
  <c r="F6" i="330"/>
  <c r="D6" i="330" s="1"/>
  <c r="F5" i="330"/>
  <c r="D5" i="330" s="1"/>
  <c r="D16" i="330"/>
  <c r="D15" i="330"/>
  <c r="D14" i="330"/>
  <c r="D11" i="330"/>
  <c r="D10" i="330"/>
  <c r="D9" i="330"/>
  <c r="D8" i="330"/>
  <c r="D7" i="330"/>
  <c r="G1" i="330"/>
  <c r="C1" i="330"/>
  <c r="G22" i="285"/>
  <c r="E22" i="285"/>
  <c r="C22" i="285"/>
  <c r="U50" i="294" l="1"/>
  <c r="C8" i="292" s="1"/>
  <c r="W50" i="294"/>
  <c r="E8" i="292" s="1"/>
  <c r="U18" i="294"/>
  <c r="V19" i="294"/>
  <c r="D5" i="292" s="1"/>
  <c r="D4" i="292"/>
  <c r="W19" i="294"/>
  <c r="E4" i="292"/>
  <c r="U19" i="294"/>
  <c r="C4" i="292"/>
  <c r="X19" i="294"/>
  <c r="F5" i="292" s="1"/>
  <c r="F4" i="292"/>
  <c r="X50" i="294"/>
  <c r="F7" i="292"/>
  <c r="V50" i="294"/>
  <c r="D6" i="292"/>
  <c r="V51" i="294" l="1"/>
  <c r="D8" i="292"/>
  <c r="D9" i="292" s="1"/>
  <c r="U51" i="294"/>
  <c r="C5" i="292"/>
  <c r="C9" i="292" s="1"/>
  <c r="X51" i="294"/>
  <c r="F8" i="292"/>
  <c r="F9" i="292" s="1"/>
  <c r="W51" i="294"/>
  <c r="E5" i="292"/>
  <c r="E9" i="292" s="1"/>
  <c r="C19" i="292" s="1"/>
  <c r="F10" i="292" l="1"/>
  <c r="F11" i="292" s="1"/>
  <c r="E10" i="292"/>
  <c r="E11" i="292" s="1"/>
  <c r="C10" i="292"/>
  <c r="C11" i="292" s="1"/>
  <c r="C16" i="292"/>
  <c r="C17" i="292"/>
  <c r="D10" i="292"/>
  <c r="D11" i="292" s="1"/>
  <c r="F17" i="329"/>
  <c r="D17" i="329" s="1"/>
  <c r="F16" i="329"/>
  <c r="D16" i="329" s="1"/>
  <c r="F15" i="329"/>
  <c r="F14" i="329"/>
  <c r="D14" i="329" s="1"/>
  <c r="F13" i="329"/>
  <c r="F12" i="329"/>
  <c r="F11" i="329"/>
  <c r="F10" i="329"/>
  <c r="D10" i="329" s="1"/>
  <c r="F9" i="329"/>
  <c r="D9" i="329" s="1"/>
  <c r="F8" i="329"/>
  <c r="F7" i="329"/>
  <c r="D7" i="329" s="1"/>
  <c r="F6" i="329"/>
  <c r="D6" i="329" s="1"/>
  <c r="F5" i="329"/>
  <c r="D5" i="329" s="1"/>
  <c r="D15" i="329"/>
  <c r="D13" i="329"/>
  <c r="D12" i="329"/>
  <c r="D11" i="329"/>
  <c r="D8" i="329"/>
  <c r="G1" i="329"/>
  <c r="C1" i="329"/>
  <c r="S3" i="327"/>
  <c r="Q60" i="327"/>
  <c r="M60" i="327"/>
  <c r="M59" i="327" s="1"/>
  <c r="Q59" i="327"/>
  <c r="Q55" i="327"/>
  <c r="Q54" i="327" s="1"/>
  <c r="M55" i="327"/>
  <c r="M54" i="327"/>
  <c r="Q52" i="327"/>
  <c r="M52" i="327"/>
  <c r="Q48" i="327"/>
  <c r="M48" i="327"/>
  <c r="Q43" i="327"/>
  <c r="Q42" i="327" s="1"/>
  <c r="M43" i="327"/>
  <c r="M42" i="327" s="1"/>
  <c r="Q40" i="327"/>
  <c r="M40" i="327"/>
  <c r="Q39" i="327"/>
  <c r="M39" i="327"/>
  <c r="Q37" i="327"/>
  <c r="M37" i="327"/>
  <c r="Q36" i="327"/>
  <c r="M36" i="327"/>
  <c r="Q34" i="327"/>
  <c r="Q33" i="327" s="1"/>
  <c r="M34" i="327"/>
  <c r="M33" i="327" s="1"/>
  <c r="Q21" i="327"/>
  <c r="M21" i="327"/>
  <c r="Q11" i="327"/>
  <c r="M11" i="327"/>
  <c r="Q8" i="327"/>
  <c r="M8" i="327"/>
  <c r="M7" i="327" s="1"/>
  <c r="Q7" i="327"/>
  <c r="A63" i="327"/>
  <c r="A62" i="327"/>
  <c r="A61" i="327"/>
  <c r="A60" i="327"/>
  <c r="A59" i="327"/>
  <c r="A58" i="327"/>
  <c r="A57" i="327"/>
  <c r="A56" i="327"/>
  <c r="A55" i="327"/>
  <c r="A54" i="327"/>
  <c r="A53" i="327"/>
  <c r="A52" i="327"/>
  <c r="A51" i="327"/>
  <c r="A50" i="327"/>
  <c r="A49" i="327"/>
  <c r="A48" i="327"/>
  <c r="A47" i="327"/>
  <c r="A46" i="327"/>
  <c r="A45" i="327"/>
  <c r="A44" i="327"/>
  <c r="A43" i="327"/>
  <c r="A42" i="327"/>
  <c r="A41" i="327"/>
  <c r="A40" i="327"/>
  <c r="A39" i="327"/>
  <c r="A38" i="327"/>
  <c r="A37" i="327"/>
  <c r="A36" i="327"/>
  <c r="A35" i="327"/>
  <c r="A34" i="327"/>
  <c r="A33" i="327"/>
  <c r="A32" i="327"/>
  <c r="A31" i="327"/>
  <c r="A30" i="327"/>
  <c r="A29" i="327"/>
  <c r="A28" i="327"/>
  <c r="A27" i="327"/>
  <c r="A26" i="327"/>
  <c r="A25" i="327"/>
  <c r="A24" i="327"/>
  <c r="A23" i="327"/>
  <c r="A22" i="327"/>
  <c r="A21" i="327"/>
  <c r="A20" i="327"/>
  <c r="A19" i="327"/>
  <c r="A18" i="327"/>
  <c r="A17" i="327"/>
  <c r="A16" i="327"/>
  <c r="A15" i="327"/>
  <c r="A14" i="327"/>
  <c r="A13" i="327"/>
  <c r="A12" i="327"/>
  <c r="A11" i="327"/>
  <c r="A10" i="327"/>
  <c r="A9" i="327"/>
  <c r="A8" i="327"/>
  <c r="A7" i="327"/>
  <c r="A6" i="327"/>
  <c r="O4" i="327"/>
  <c r="D17" i="292" l="1"/>
  <c r="E17" i="292" s="1"/>
  <c r="C18" i="292"/>
  <c r="D16" i="292"/>
  <c r="E16" i="292" s="1"/>
  <c r="D19" i="292"/>
  <c r="E19" i="292" s="1"/>
  <c r="Q10" i="327"/>
  <c r="Q47" i="327"/>
  <c r="Q6" i="327" s="1"/>
  <c r="Q3" i="327" s="1"/>
  <c r="M47" i="327"/>
  <c r="M10" i="327"/>
  <c r="M6" i="327" s="1"/>
  <c r="M3" i="327" s="1"/>
  <c r="D18" i="292" l="1"/>
  <c r="E18" i="292" s="1"/>
  <c r="C20" i="292"/>
  <c r="N3" i="327"/>
  <c r="D20" i="292" l="1"/>
  <c r="E20" i="292" s="1"/>
  <c r="Y14" i="321" l="1"/>
  <c r="J12" i="321" l="1"/>
  <c r="J14" i="321" s="1"/>
  <c r="I12" i="321" s="1"/>
  <c r="I14" i="321" s="1"/>
  <c r="P12" i="321" l="1"/>
  <c r="P14" i="321" s="1"/>
  <c r="D9" i="322" s="1"/>
  <c r="D11" i="322" s="1"/>
  <c r="D12" i="322" s="1"/>
  <c r="O4" i="319"/>
  <c r="V12" i="321" l="1"/>
  <c r="V14" i="321" s="1"/>
  <c r="S12" i="321"/>
  <c r="S14" i="321" s="1"/>
  <c r="E11" i="322" s="1"/>
  <c r="E12" i="322" s="1"/>
  <c r="A45" i="18"/>
  <c r="A44" i="18"/>
  <c r="A43" i="18"/>
  <c r="A42" i="18"/>
  <c r="A41" i="18"/>
  <c r="A40" i="18"/>
  <c r="A39" i="18"/>
  <c r="A38" i="18"/>
  <c r="A37" i="18"/>
  <c r="A36" i="18"/>
  <c r="A35" i="18"/>
  <c r="A34" i="18"/>
  <c r="A33" i="18"/>
  <c r="A32" i="18"/>
  <c r="A31" i="18"/>
  <c r="A30" i="18"/>
  <c r="A29" i="18"/>
  <c r="A28" i="18"/>
  <c r="A27" i="18"/>
  <c r="A26" i="18"/>
  <c r="A25" i="18"/>
  <c r="A24" i="18"/>
  <c r="A23" i="18"/>
  <c r="A22" i="18"/>
  <c r="A21" i="18"/>
  <c r="A20" i="18"/>
  <c r="A19" i="18"/>
  <c r="A18" i="18"/>
  <c r="A17" i="18"/>
  <c r="A16" i="18"/>
  <c r="A15" i="18"/>
  <c r="A14" i="18"/>
  <c r="A13" i="18"/>
  <c r="A12" i="18"/>
  <c r="A11" i="18"/>
  <c r="A10" i="18"/>
  <c r="A9" i="18"/>
  <c r="A8" i="18"/>
  <c r="A7" i="18"/>
  <c r="A6" i="18"/>
  <c r="E14" i="322" l="1"/>
  <c r="D14" i="322"/>
  <c r="F14" i="322"/>
  <c r="N3" i="319"/>
  <c r="B6" i="7" l="1"/>
  <c r="A5" i="294" l="1"/>
  <c r="V3" i="294" l="1"/>
  <c r="C77" i="7" l="1"/>
  <c r="B13" i="7"/>
  <c r="B12" i="7"/>
  <c r="G1" i="40" l="1"/>
  <c r="H9" i="286" l="1"/>
  <c r="A475" i="290" l="1"/>
  <c r="A474" i="290"/>
  <c r="A473" i="290"/>
  <c r="A472" i="290"/>
  <c r="A471" i="290"/>
  <c r="A470" i="290"/>
  <c r="A469" i="290"/>
  <c r="A468" i="290"/>
  <c r="A467" i="290"/>
  <c r="A466" i="290"/>
  <c r="A465" i="290"/>
  <c r="A464" i="290"/>
  <c r="A463" i="290"/>
  <c r="A462" i="290"/>
  <c r="A461" i="290"/>
  <c r="A460" i="290"/>
  <c r="A459" i="290"/>
  <c r="A458" i="290"/>
  <c r="A457" i="290"/>
  <c r="A456" i="290"/>
  <c r="A455" i="290"/>
  <c r="A454" i="290"/>
  <c r="A453" i="290"/>
  <c r="A452" i="290"/>
  <c r="A451" i="290"/>
  <c r="A450" i="290"/>
  <c r="A449" i="290"/>
  <c r="A448" i="290"/>
  <c r="A447" i="290"/>
  <c r="A446" i="290"/>
  <c r="A445" i="290"/>
  <c r="A444" i="290"/>
  <c r="A443" i="290"/>
  <c r="A442" i="290"/>
  <c r="A441" i="290"/>
  <c r="A440" i="290"/>
  <c r="A439" i="290"/>
  <c r="A438" i="290"/>
  <c r="A437" i="290"/>
  <c r="A436" i="290"/>
  <c r="A435" i="290"/>
  <c r="A434" i="290"/>
  <c r="A433" i="290"/>
  <c r="A432" i="290"/>
  <c r="A431" i="290"/>
  <c r="A430" i="290"/>
  <c r="A429" i="290"/>
  <c r="A428" i="290"/>
  <c r="A427" i="290"/>
  <c r="A426" i="290"/>
  <c r="A425" i="290"/>
  <c r="A424" i="290"/>
  <c r="A423" i="290"/>
  <c r="A422" i="290"/>
  <c r="A421" i="290"/>
  <c r="A420" i="290"/>
  <c r="A419" i="290"/>
  <c r="A418" i="290"/>
  <c r="A417" i="290"/>
  <c r="A416" i="290"/>
  <c r="A415" i="290"/>
  <c r="A414" i="290"/>
  <c r="A413" i="290"/>
  <c r="A412" i="290"/>
  <c r="A411" i="290"/>
  <c r="A410" i="290"/>
  <c r="A409" i="290"/>
  <c r="A408" i="290"/>
  <c r="A407" i="290"/>
  <c r="A406" i="290"/>
  <c r="A405" i="290"/>
  <c r="A404" i="290"/>
  <c r="A403" i="290"/>
  <c r="A402" i="290"/>
  <c r="A401" i="290"/>
  <c r="A400" i="290"/>
  <c r="A399" i="290"/>
  <c r="A398" i="290"/>
  <c r="A397" i="290"/>
  <c r="A396" i="290"/>
  <c r="A395" i="290"/>
  <c r="A394" i="290"/>
  <c r="A393" i="290"/>
  <c r="A392" i="290"/>
  <c r="A391" i="290"/>
  <c r="A390" i="290"/>
  <c r="A389" i="290"/>
  <c r="A388" i="290"/>
  <c r="A387" i="290"/>
  <c r="A386" i="290"/>
  <c r="A385" i="290"/>
  <c r="A384" i="290"/>
  <c r="A383" i="290"/>
  <c r="A382" i="290"/>
  <c r="A381" i="290"/>
  <c r="A380" i="290"/>
  <c r="A379" i="290"/>
  <c r="A378" i="290"/>
  <c r="A377" i="290"/>
  <c r="A376" i="290"/>
  <c r="A375" i="290"/>
  <c r="A374" i="290"/>
  <c r="A373" i="290"/>
  <c r="A372" i="290"/>
  <c r="A371" i="290"/>
  <c r="A370" i="290"/>
  <c r="A369" i="290"/>
  <c r="A368" i="290"/>
  <c r="A367" i="290"/>
  <c r="A366" i="290"/>
  <c r="A365" i="290"/>
  <c r="A364" i="290"/>
  <c r="A363" i="290"/>
  <c r="A362" i="290"/>
  <c r="A361" i="290"/>
  <c r="A360" i="290"/>
  <c r="A359" i="290"/>
  <c r="A358" i="290"/>
  <c r="A357" i="290"/>
  <c r="A356" i="290"/>
  <c r="A355" i="290"/>
  <c r="A354" i="290"/>
  <c r="A353" i="290"/>
  <c r="A352" i="290"/>
  <c r="A351" i="290"/>
  <c r="A350" i="290"/>
  <c r="A349" i="290"/>
  <c r="A348" i="290"/>
  <c r="A347" i="290"/>
  <c r="A346" i="290"/>
  <c r="A345" i="290"/>
  <c r="A344" i="290"/>
  <c r="A343" i="290"/>
  <c r="A342" i="290"/>
  <c r="A341" i="290"/>
  <c r="A340" i="290"/>
  <c r="A339" i="290"/>
  <c r="A338" i="290"/>
  <c r="A337" i="290"/>
  <c r="A336" i="290"/>
  <c r="A335" i="290"/>
  <c r="A334" i="290"/>
  <c r="A333" i="290"/>
  <c r="A332" i="290"/>
  <c r="A331" i="290"/>
  <c r="A330" i="290"/>
  <c r="A329" i="290"/>
  <c r="A328" i="290"/>
  <c r="A327" i="290"/>
  <c r="A326" i="290"/>
  <c r="A325" i="290"/>
  <c r="A324" i="290"/>
  <c r="A323" i="290"/>
  <c r="A322" i="290"/>
  <c r="A321" i="290"/>
  <c r="A320" i="290"/>
  <c r="A319" i="290"/>
  <c r="A318" i="290"/>
  <c r="A317" i="290"/>
  <c r="A316" i="290"/>
  <c r="A315" i="290"/>
  <c r="A314" i="290"/>
  <c r="A313" i="290"/>
  <c r="A312" i="290"/>
  <c r="A311" i="290"/>
  <c r="A310" i="290"/>
  <c r="A309" i="290"/>
  <c r="A308" i="290"/>
  <c r="A307" i="290"/>
  <c r="A306" i="290"/>
  <c r="A305" i="290"/>
  <c r="A304" i="290"/>
  <c r="A303" i="290"/>
  <c r="A302" i="290"/>
  <c r="A301" i="290"/>
  <c r="A300" i="290"/>
  <c r="A299" i="290"/>
  <c r="A298" i="290"/>
  <c r="A297" i="290"/>
  <c r="A296" i="290"/>
  <c r="A295" i="290"/>
  <c r="A294" i="290"/>
  <c r="A293" i="290"/>
  <c r="A292" i="290"/>
  <c r="A291" i="290"/>
  <c r="A290" i="290"/>
  <c r="A289" i="290"/>
  <c r="A288" i="290"/>
  <c r="A287" i="290"/>
  <c r="A286" i="290"/>
  <c r="A285" i="290"/>
  <c r="A284" i="290"/>
  <c r="A283" i="290"/>
  <c r="A282" i="290"/>
  <c r="A281" i="290"/>
  <c r="A280" i="290"/>
  <c r="A279" i="290"/>
  <c r="A278" i="290"/>
  <c r="A277" i="290"/>
  <c r="A276" i="290"/>
  <c r="A275" i="290"/>
  <c r="A274" i="290"/>
  <c r="A273" i="290"/>
  <c r="A272" i="290"/>
  <c r="A271" i="290"/>
  <c r="A270" i="290"/>
  <c r="A269" i="290"/>
  <c r="A268" i="290"/>
  <c r="A267" i="290"/>
  <c r="A266" i="290"/>
  <c r="A265" i="290"/>
  <c r="A264" i="290"/>
  <c r="A263" i="290"/>
  <c r="A262" i="290"/>
  <c r="A261" i="290"/>
  <c r="A260" i="290"/>
  <c r="A259" i="290"/>
  <c r="A258" i="290"/>
  <c r="A257" i="290"/>
  <c r="A256" i="290"/>
  <c r="A255" i="290"/>
  <c r="A254" i="290"/>
  <c r="A253" i="290"/>
  <c r="A252" i="290"/>
  <c r="A251" i="290"/>
  <c r="A250" i="290"/>
  <c r="A249" i="290"/>
  <c r="A248" i="290"/>
  <c r="A247" i="290"/>
  <c r="A246" i="290"/>
  <c r="A245" i="290"/>
  <c r="A244" i="290"/>
  <c r="A243" i="290"/>
  <c r="A242" i="290"/>
  <c r="A241" i="290"/>
  <c r="A240" i="290"/>
  <c r="A239" i="290"/>
  <c r="A238" i="290"/>
  <c r="A237" i="290"/>
  <c r="A236" i="290"/>
  <c r="A235" i="290"/>
  <c r="A234" i="290"/>
  <c r="A233" i="290"/>
  <c r="A232" i="290"/>
  <c r="A231" i="290"/>
  <c r="A230" i="290"/>
  <c r="A229" i="290"/>
  <c r="A228" i="290"/>
  <c r="A227" i="290"/>
  <c r="A226" i="290"/>
  <c r="A225" i="290"/>
  <c r="A224" i="290"/>
  <c r="A223" i="290"/>
  <c r="A222" i="290"/>
  <c r="A221" i="290"/>
  <c r="A220" i="290"/>
  <c r="A219" i="290"/>
  <c r="A218" i="290"/>
  <c r="A217" i="290"/>
  <c r="A216" i="290"/>
  <c r="A215" i="290"/>
  <c r="A214" i="290"/>
  <c r="A213" i="290"/>
  <c r="A212" i="290"/>
  <c r="A211" i="290"/>
  <c r="A210" i="290"/>
  <c r="A209" i="290"/>
  <c r="A208" i="290"/>
  <c r="A207" i="290"/>
  <c r="A206" i="290"/>
  <c r="A205" i="290"/>
  <c r="A204" i="290"/>
  <c r="A203" i="290"/>
  <c r="A202" i="290"/>
  <c r="A201" i="290"/>
  <c r="A200" i="290"/>
  <c r="A199" i="290"/>
  <c r="A198" i="290"/>
  <c r="A197" i="290"/>
  <c r="A196" i="290"/>
  <c r="A195" i="290"/>
  <c r="A194" i="290"/>
  <c r="A193" i="290"/>
  <c r="A192" i="290"/>
  <c r="A191" i="290"/>
  <c r="A190" i="290"/>
  <c r="A189" i="290"/>
  <c r="A188" i="290"/>
  <c r="A187" i="290"/>
  <c r="A186" i="290"/>
  <c r="A185" i="290"/>
  <c r="A184" i="290"/>
  <c r="A183" i="290"/>
  <c r="A182" i="290"/>
  <c r="A181" i="290"/>
  <c r="A180" i="290"/>
  <c r="A179" i="290"/>
  <c r="A178" i="290"/>
  <c r="A177" i="290"/>
  <c r="A176" i="290"/>
  <c r="A175" i="290"/>
  <c r="A174" i="290"/>
  <c r="A173" i="290"/>
  <c r="A172" i="290"/>
  <c r="A171" i="290"/>
  <c r="A170" i="290"/>
  <c r="A169" i="290"/>
  <c r="A168" i="290"/>
  <c r="A167" i="290"/>
  <c r="A166" i="290"/>
  <c r="A165" i="290"/>
  <c r="A164" i="290"/>
  <c r="A163" i="290"/>
  <c r="A162" i="290"/>
  <c r="A161" i="290"/>
  <c r="A160" i="290"/>
  <c r="A159" i="290"/>
  <c r="A158" i="290"/>
  <c r="A157" i="290"/>
  <c r="A156" i="290"/>
  <c r="A155" i="290"/>
  <c r="A154" i="290"/>
  <c r="A153" i="290"/>
  <c r="A152" i="290"/>
  <c r="A151" i="290"/>
  <c r="A150" i="290"/>
  <c r="A149" i="290"/>
  <c r="A148" i="290"/>
  <c r="A147" i="290"/>
  <c r="A146" i="290"/>
  <c r="A145" i="290"/>
  <c r="A144" i="290"/>
  <c r="A143" i="290"/>
  <c r="A142" i="290"/>
  <c r="A141" i="290"/>
  <c r="A140" i="290"/>
  <c r="A139" i="290"/>
  <c r="A138" i="290"/>
  <c r="A137" i="290"/>
  <c r="A136" i="290"/>
  <c r="A135" i="290"/>
  <c r="A134" i="290"/>
  <c r="A133" i="290"/>
  <c r="A132" i="290"/>
  <c r="A131" i="290"/>
  <c r="A130" i="290"/>
  <c r="A129" i="290"/>
  <c r="A128" i="290"/>
  <c r="A127" i="290"/>
  <c r="A126" i="290"/>
  <c r="A125" i="290"/>
  <c r="A124" i="290"/>
  <c r="A123" i="290"/>
  <c r="A122" i="290"/>
  <c r="A121" i="290"/>
  <c r="A120" i="290"/>
  <c r="A119" i="290"/>
  <c r="A118" i="290"/>
  <c r="A117" i="290"/>
  <c r="A116" i="290"/>
  <c r="A115" i="290"/>
  <c r="A114" i="290"/>
  <c r="A113" i="290"/>
  <c r="A112" i="290"/>
  <c r="A111" i="290"/>
  <c r="A110" i="290"/>
  <c r="A109" i="290"/>
  <c r="A108" i="290"/>
  <c r="A107" i="290"/>
  <c r="A106" i="290"/>
  <c r="A105" i="290"/>
  <c r="A104" i="290"/>
  <c r="A103" i="290"/>
  <c r="A102" i="290"/>
  <c r="A101" i="290"/>
  <c r="A100" i="290"/>
  <c r="A99" i="290"/>
  <c r="A98" i="290"/>
  <c r="A97" i="290"/>
  <c r="A96" i="290"/>
  <c r="A95" i="290"/>
  <c r="A94" i="290"/>
  <c r="A93" i="290"/>
  <c r="A92" i="290"/>
  <c r="A91" i="290"/>
  <c r="A90" i="290"/>
  <c r="A89" i="290"/>
  <c r="A88" i="290"/>
  <c r="A87" i="290"/>
  <c r="A86" i="290"/>
  <c r="A85" i="290"/>
  <c r="A84" i="290"/>
  <c r="A83" i="290"/>
  <c r="A82" i="290"/>
  <c r="A81" i="290"/>
  <c r="A80" i="290"/>
  <c r="A79" i="290"/>
  <c r="A78" i="290"/>
  <c r="A77" i="290"/>
  <c r="A76" i="290"/>
  <c r="A75" i="290"/>
  <c r="A74" i="290"/>
  <c r="A73" i="290"/>
  <c r="A72" i="290"/>
  <c r="A71" i="290"/>
  <c r="A70" i="290"/>
  <c r="A69" i="290"/>
  <c r="A68" i="290"/>
  <c r="A67" i="290"/>
  <c r="A66" i="290"/>
  <c r="A65" i="290"/>
  <c r="A64" i="290"/>
  <c r="A63" i="290"/>
  <c r="A62" i="290"/>
  <c r="A61" i="290"/>
  <c r="A60" i="290"/>
  <c r="A59" i="290"/>
  <c r="A58" i="290"/>
  <c r="A57" i="290"/>
  <c r="A56" i="290"/>
  <c r="A55" i="290"/>
  <c r="A54" i="290"/>
  <c r="A53" i="290"/>
  <c r="A52" i="290"/>
  <c r="A51" i="290"/>
  <c r="A50" i="290"/>
  <c r="A49" i="290"/>
  <c r="A48" i="290"/>
  <c r="A47" i="290"/>
  <c r="A46" i="290"/>
  <c r="A45" i="290"/>
  <c r="A44" i="290"/>
  <c r="A43" i="290"/>
  <c r="A42" i="290"/>
  <c r="A41" i="290"/>
  <c r="A40" i="290"/>
  <c r="A39" i="290"/>
  <c r="A38" i="290"/>
  <c r="A37" i="290"/>
  <c r="A36" i="290"/>
  <c r="A35" i="290"/>
  <c r="A34" i="290"/>
  <c r="A33" i="290"/>
  <c r="A32" i="290"/>
  <c r="A31" i="290"/>
  <c r="A30" i="290"/>
  <c r="A29" i="290"/>
  <c r="A28" i="290"/>
  <c r="A27" i="290"/>
  <c r="A26" i="290"/>
  <c r="A25" i="290"/>
  <c r="A24" i="290"/>
  <c r="A23" i="290"/>
  <c r="A22" i="290"/>
  <c r="A21" i="290"/>
  <c r="A20" i="290"/>
  <c r="A19" i="290"/>
  <c r="A18" i="290"/>
  <c r="A17" i="290"/>
  <c r="A16" i="290"/>
  <c r="A15" i="290"/>
  <c r="A14" i="290"/>
  <c r="A13" i="290"/>
  <c r="A12" i="290"/>
  <c r="A11" i="290"/>
  <c r="A10" i="290"/>
  <c r="A9" i="290"/>
  <c r="A8" i="290"/>
  <c r="A7" i="290"/>
  <c r="C4" i="290"/>
  <c r="AC15" i="286" l="1"/>
  <c r="AB15" i="286"/>
  <c r="Z15" i="286"/>
  <c r="AA15" i="286" s="1"/>
  <c r="X15" i="286"/>
  <c r="Y15" i="286" s="1"/>
  <c r="V15" i="286"/>
  <c r="W15" i="286" s="1"/>
  <c r="T15" i="286"/>
  <c r="U15" i="286" s="1"/>
  <c r="R15" i="286"/>
  <c r="S15" i="286" s="1"/>
  <c r="P15" i="286"/>
  <c r="Q15" i="286" s="1"/>
  <c r="N15" i="286"/>
  <c r="O15" i="286" s="1"/>
  <c r="L15" i="286"/>
  <c r="M15" i="286" s="1"/>
  <c r="J15" i="286"/>
  <c r="K15" i="286" s="1"/>
  <c r="H15" i="286"/>
  <c r="I15" i="286" s="1"/>
  <c r="F15" i="286"/>
  <c r="G15" i="286" s="1"/>
  <c r="D15" i="286"/>
  <c r="E15" i="286" s="1"/>
  <c r="AB14" i="286"/>
  <c r="AC14" i="286" s="1"/>
  <c r="Z14" i="286"/>
  <c r="AA14" i="286" s="1"/>
  <c r="X14" i="286"/>
  <c r="Y14" i="286" s="1"/>
  <c r="V14" i="286"/>
  <c r="W14" i="286" s="1"/>
  <c r="T14" i="286"/>
  <c r="U14" i="286" s="1"/>
  <c r="R14" i="286"/>
  <c r="S14" i="286" s="1"/>
  <c r="Q14" i="286"/>
  <c r="P14" i="286"/>
  <c r="N14" i="286"/>
  <c r="O14" i="286" s="1"/>
  <c r="L14" i="286"/>
  <c r="M14" i="286" s="1"/>
  <c r="J14" i="286"/>
  <c r="K14" i="286" s="1"/>
  <c r="I14" i="286"/>
  <c r="H14" i="286"/>
  <c r="F14" i="286"/>
  <c r="G14" i="286" s="1"/>
  <c r="D14" i="286"/>
  <c r="E14" i="286" s="1"/>
  <c r="AB9" i="286"/>
  <c r="Z9" i="286"/>
  <c r="X9" i="286"/>
  <c r="V9" i="286"/>
  <c r="T9" i="286"/>
  <c r="R9" i="286"/>
  <c r="P9" i="286"/>
  <c r="N9" i="286"/>
  <c r="L9" i="286"/>
  <c r="J9" i="286"/>
  <c r="AB5" i="286"/>
  <c r="Z5" i="286"/>
  <c r="X5" i="286"/>
  <c r="V5" i="286"/>
  <c r="T5" i="286"/>
  <c r="R5" i="286"/>
  <c r="P5" i="286"/>
  <c r="N5" i="286"/>
  <c r="L5" i="286"/>
  <c r="J5" i="286"/>
  <c r="H5" i="286"/>
  <c r="F5" i="286"/>
  <c r="D5" i="286"/>
  <c r="AC21" i="285"/>
  <c r="AD21" i="285" s="1"/>
  <c r="AA21" i="285"/>
  <c r="AB21" i="285" s="1"/>
  <c r="Y21" i="285"/>
  <c r="Y22" i="285" s="1"/>
  <c r="Z22" i="285" s="1"/>
  <c r="W21" i="285"/>
  <c r="X21" i="285" s="1"/>
  <c r="U21" i="285"/>
  <c r="V21" i="285" s="1"/>
  <c r="S21" i="285"/>
  <c r="S22" i="285" s="1"/>
  <c r="T22" i="285" s="1"/>
  <c r="Q21" i="285"/>
  <c r="Q22" i="285" s="1"/>
  <c r="R22" i="285" s="1"/>
  <c r="O21" i="285"/>
  <c r="P21" i="285" s="1"/>
  <c r="M21" i="285"/>
  <c r="N21" i="285" s="1"/>
  <c r="K21" i="285"/>
  <c r="L21" i="285" s="1"/>
  <c r="I21" i="285"/>
  <c r="I22" i="285" s="1"/>
  <c r="J22" i="285" s="1"/>
  <c r="G21" i="285"/>
  <c r="H21" i="285" s="1"/>
  <c r="E21" i="285"/>
  <c r="F21" i="285" s="1"/>
  <c r="C21" i="285"/>
  <c r="D22" i="285" s="1"/>
  <c r="AC8" i="285"/>
  <c r="AA8" i="285"/>
  <c r="Y8" i="285"/>
  <c r="W8" i="285"/>
  <c r="U8" i="285"/>
  <c r="S8" i="285"/>
  <c r="Q8" i="285"/>
  <c r="O8" i="285"/>
  <c r="M8" i="285"/>
  <c r="K8" i="285"/>
  <c r="I8" i="285"/>
  <c r="G8" i="285"/>
  <c r="E8" i="285"/>
  <c r="C8" i="285"/>
  <c r="AA14" i="284"/>
  <c r="AB14" i="284" s="1"/>
  <c r="Y14" i="284"/>
  <c r="Y15" i="284" s="1"/>
  <c r="Z15" i="284" s="1"/>
  <c r="W14" i="284"/>
  <c r="X14" i="284" s="1"/>
  <c r="U14" i="284"/>
  <c r="V14" i="284" s="1"/>
  <c r="S14" i="284"/>
  <c r="T14" i="284" s="1"/>
  <c r="Q14" i="284"/>
  <c r="Q15" i="284" s="1"/>
  <c r="R15" i="284" s="1"/>
  <c r="O14" i="284"/>
  <c r="P14" i="284" s="1"/>
  <c r="M14" i="284"/>
  <c r="M15" i="284" s="1"/>
  <c r="N15" i="284" s="1"/>
  <c r="K14" i="284"/>
  <c r="L14" i="284" s="1"/>
  <c r="I14" i="284"/>
  <c r="I15" i="284" s="1"/>
  <c r="J15" i="284" s="1"/>
  <c r="G14" i="284"/>
  <c r="G15" i="284" s="1"/>
  <c r="H15" i="284" s="1"/>
  <c r="E14" i="284"/>
  <c r="F14" i="284" s="1"/>
  <c r="C14" i="284"/>
  <c r="D14" i="284" s="1"/>
  <c r="W22" i="285" l="1"/>
  <c r="X22" i="285" s="1"/>
  <c r="U15" i="284"/>
  <c r="V15" i="284" s="1"/>
  <c r="N14" i="284"/>
  <c r="C15" i="284"/>
  <c r="D15" i="284" s="1"/>
  <c r="R21" i="285"/>
  <c r="H22" i="285"/>
  <c r="J21" i="285"/>
  <c r="M22" i="285"/>
  <c r="N22" i="285" s="1"/>
  <c r="Z21" i="285"/>
  <c r="O22" i="285"/>
  <c r="P22" i="285" s="1"/>
  <c r="U22" i="285"/>
  <c r="V22" i="285" s="1"/>
  <c r="F22" i="285"/>
  <c r="AC22" i="285"/>
  <c r="AD22" i="285" s="1"/>
  <c r="AA15" i="284"/>
  <c r="AB15" i="284" s="1"/>
  <c r="E15" i="284"/>
  <c r="F15" i="284" s="1"/>
  <c r="K15" i="284"/>
  <c r="L15" i="284" s="1"/>
  <c r="S15" i="284"/>
  <c r="T15" i="284" s="1"/>
  <c r="H14" i="284"/>
  <c r="D21" i="285"/>
  <c r="O15" i="284"/>
  <c r="P15" i="284" s="1"/>
  <c r="W15" i="284"/>
  <c r="X15" i="284" s="1"/>
  <c r="J14" i="284"/>
  <c r="R14" i="284"/>
  <c r="Z14" i="284"/>
  <c r="T21" i="285"/>
  <c r="K22" i="285"/>
  <c r="L22" i="285" s="1"/>
  <c r="AA22" i="285"/>
  <c r="AB22" i="285" s="1"/>
  <c r="I2" i="40" l="1"/>
  <c r="J2" i="40" s="1"/>
  <c r="H1" i="40"/>
  <c r="C1" i="40"/>
  <c r="F25" i="2"/>
  <c r="F24" i="2"/>
  <c r="F23" i="2"/>
  <c r="F22" i="2"/>
  <c r="F21" i="2"/>
  <c r="F20" i="2"/>
  <c r="F19" i="2"/>
  <c r="F18" i="2"/>
  <c r="F17" i="2"/>
  <c r="F16" i="2"/>
  <c r="F15" i="2"/>
  <c r="F14" i="2"/>
  <c r="F13" i="2"/>
  <c r="F12" i="2"/>
  <c r="F7" i="2"/>
  <c r="M1" i="2"/>
  <c r="K2" i="40" l="1"/>
  <c r="J1" i="40"/>
  <c r="I1" i="40"/>
  <c r="L2" i="40" l="1"/>
  <c r="K1" i="40"/>
  <c r="L1" i="40" l="1"/>
  <c r="M2" i="40"/>
  <c r="M1" i="40" l="1"/>
  <c r="N2" i="40"/>
  <c r="O2" i="40" l="1"/>
  <c r="N1" i="40"/>
  <c r="P2" i="40" l="1"/>
  <c r="O1" i="40"/>
  <c r="Q2" i="40" l="1"/>
  <c r="P1" i="40"/>
  <c r="R2" i="40" l="1"/>
  <c r="Q1" i="40"/>
  <c r="S2" i="40" l="1"/>
  <c r="R1" i="40"/>
  <c r="T2" i="40" l="1"/>
  <c r="S1" i="40"/>
  <c r="T1" i="40" l="1"/>
  <c r="U2" i="40"/>
  <c r="U1" i="40" l="1"/>
  <c r="V2" i="40"/>
  <c r="W2" i="40" l="1"/>
  <c r="V1" i="40"/>
  <c r="X2" i="40" l="1"/>
  <c r="W1" i="40"/>
  <c r="Y2" i="40" l="1"/>
  <c r="X1" i="40"/>
  <c r="Z2" i="40" l="1"/>
  <c r="Y1" i="40"/>
  <c r="AA2" i="40" l="1"/>
  <c r="Z1" i="40"/>
  <c r="AB2" i="40" l="1"/>
  <c r="AA1" i="40"/>
  <c r="AB1" i="40" l="1"/>
  <c r="AC2" i="40"/>
  <c r="AC1" i="40" l="1"/>
  <c r="AD2" i="40"/>
  <c r="AE2" i="40" l="1"/>
  <c r="AD1" i="40"/>
  <c r="AF2" i="40" l="1"/>
  <c r="AE1" i="40"/>
  <c r="AG2" i="40" l="1"/>
  <c r="AF1" i="40"/>
  <c r="AH2" i="40" l="1"/>
  <c r="AG1" i="40"/>
  <c r="AI2" i="40" l="1"/>
  <c r="AH1" i="40"/>
  <c r="AJ2" i="40" l="1"/>
  <c r="AI1" i="40"/>
  <c r="AJ1" i="40" l="1"/>
  <c r="AK2" i="40"/>
  <c r="AK1" i="40" l="1"/>
  <c r="AL2" i="40"/>
  <c r="AM2" i="40" l="1"/>
  <c r="AL1" i="40"/>
  <c r="AN2" i="40" l="1"/>
  <c r="AM1" i="40"/>
  <c r="AO2" i="40" l="1"/>
  <c r="AN1" i="40"/>
  <c r="AP2" i="40" l="1"/>
  <c r="AO1" i="40"/>
  <c r="AQ2" i="40" l="1"/>
  <c r="AP1" i="40"/>
  <c r="AR2" i="40" l="1"/>
  <c r="AQ1" i="40"/>
  <c r="AR1" i="40" l="1"/>
  <c r="AS2" i="40"/>
  <c r="AS1" i="40" l="1"/>
  <c r="AT2" i="40"/>
  <c r="AU2" i="40" l="1"/>
  <c r="AT1" i="40"/>
  <c r="AV2" i="40" l="1"/>
  <c r="AU1" i="40"/>
  <c r="AW2" i="40" l="1"/>
  <c r="AV1" i="40"/>
  <c r="AX2" i="40" l="1"/>
  <c r="AW1" i="40"/>
  <c r="AY2" i="40" l="1"/>
  <c r="AX1" i="40"/>
  <c r="AZ2" i="40" l="1"/>
  <c r="AY1" i="40"/>
  <c r="AZ1" i="40" l="1"/>
  <c r="BA2" i="40"/>
  <c r="BA1" i="40" l="1"/>
  <c r="BB2" i="40"/>
  <c r="BC2" i="40" l="1"/>
  <c r="BB1" i="40"/>
  <c r="BD2" i="40" l="1"/>
  <c r="BC1" i="40"/>
  <c r="BE2" i="40" l="1"/>
  <c r="BE1" i="40" s="1"/>
  <c r="BD1"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Stefan Beu</author>
  </authors>
  <commentList>
    <comment ref="F5" authorId="0" shapeId="0" xr:uid="{906BC851-97B2-4098-B8A5-543272F12474}">
      <text>
        <r>
          <rPr>
            <sz val="9"/>
            <color indexed="81"/>
            <rFont val="Segoe UI"/>
            <family val="2"/>
          </rPr>
          <t xml:space="preserve">
</t>
        </r>
        <r>
          <rPr>
            <sz val="11"/>
            <color indexed="81"/>
            <rFont val="Segoe UI"/>
            <family val="2"/>
          </rPr>
          <t xml:space="preserve">
mit dem Ebenen-Filter
können die Langtexte ausgeblendet werden
Hierzu den Filter auf Ebene 3 setzen.
Soll zusätzlich die Summe angezeigt weren
Ebene S2 hinzufügen.
Mit der Auswahl S1 und S2 werden die Titelsummen
und die Gesamtsumme angezeigt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Stefan Beu</author>
  </authors>
  <commentList>
    <comment ref="B5" authorId="0" shapeId="0" xr:uid="{F17DBC0D-CE45-4BA8-8D84-4FEF69A77ADE}">
      <text>
        <r>
          <rPr>
            <sz val="9"/>
            <color indexed="81"/>
            <rFont val="Segoe UI"/>
            <family val="2"/>
          </rPr>
          <t xml:space="preserve">
</t>
        </r>
        <r>
          <rPr>
            <sz val="11"/>
            <color indexed="81"/>
            <rFont val="Segoe UI"/>
            <family val="2"/>
          </rPr>
          <t xml:space="preserve"> Namenfeld:
"Consulter" aus Steuerung
Feld wird in der Fußzeile mittig angezeigt</t>
        </r>
      </text>
    </comment>
    <comment ref="B6" authorId="0" shapeId="0" xr:uid="{693D0748-53FE-4D02-9E7F-1A706CF14E9B}">
      <text>
        <r>
          <rPr>
            <sz val="9"/>
            <color indexed="81"/>
            <rFont val="Segoe UI"/>
            <family val="2"/>
          </rPr>
          <t xml:space="preserve">
</t>
        </r>
        <r>
          <rPr>
            <sz val="11"/>
            <color indexed="81"/>
            <rFont val="Segoe UI"/>
            <family val="2"/>
          </rPr>
          <t>wird in Kopfzeile oben rechts eingefügt</t>
        </r>
      </text>
    </comment>
    <comment ref="B8" authorId="0" shapeId="0" xr:uid="{255C1FC4-0022-475D-AF48-2BE12C39490D}">
      <text>
        <r>
          <rPr>
            <sz val="9"/>
            <color indexed="81"/>
            <rFont val="Segoe UI"/>
            <family val="2"/>
          </rPr>
          <t xml:space="preserve">
</t>
        </r>
        <r>
          <rPr>
            <sz val="11"/>
            <color indexed="81"/>
            <rFont val="Segoe UI"/>
            <family val="2"/>
          </rPr>
          <t xml:space="preserve">Achtung:
Das LV mit dem hier ausgewählten Namen wird formatiert.
Sollte der LV-Name nicht im Auswahlmenü enthalten sein, dann bitte das Makro "Alle Register Namensliste" ausführen.
Oder von Hand die Liste "LV-Register" --&gt; rechts ergänzen
</t>
        </r>
      </text>
    </comment>
    <comment ref="B9" authorId="0" shapeId="0" xr:uid="{0F2AF131-5852-416C-BEF4-B3CF99D52625}">
      <text>
        <r>
          <rPr>
            <sz val="11"/>
            <color indexed="81"/>
            <rFont val="Segoe UI"/>
            <family val="2"/>
          </rPr>
          <t xml:space="preserve">
PW hier nicht mehr erforderlich
PW jetzt in Makro-Datei</t>
        </r>
      </text>
    </comment>
    <comment ref="A12" authorId="0" shapeId="0" xr:uid="{CF0007B9-D683-4710-B75C-8757710D1D66}">
      <text>
        <r>
          <rPr>
            <sz val="9"/>
            <color indexed="81"/>
            <rFont val="Segoe UI"/>
            <family val="2"/>
          </rPr>
          <t xml:space="preserve">
</t>
        </r>
        <r>
          <rPr>
            <sz val="11"/>
            <color indexed="81"/>
            <rFont val="Segoe UI"/>
            <family val="2"/>
          </rPr>
          <t>wird in Kopf-Fußzeile eingetragen</t>
        </r>
      </text>
    </comment>
    <comment ref="B12" authorId="0" shapeId="0" xr:uid="{6610ECAE-16F8-409B-9DD3-5EB3B637EF66}">
      <text>
        <r>
          <rPr>
            <sz val="9"/>
            <color indexed="81"/>
            <rFont val="Segoe UI"/>
            <family val="2"/>
          </rPr>
          <t xml:space="preserve">
</t>
        </r>
        <r>
          <rPr>
            <sz val="11"/>
            <color indexed="81"/>
            <rFont val="Segoe UI"/>
            <family val="2"/>
          </rPr>
          <t>Variable Projektname aus Deckblatt</t>
        </r>
      </text>
    </comment>
    <comment ref="B13" authorId="0" shapeId="0" xr:uid="{566E5BDD-F1DB-4D62-AF07-840C695CAA27}">
      <text>
        <r>
          <rPr>
            <sz val="9"/>
            <color indexed="81"/>
            <rFont val="Segoe UI"/>
            <family val="2"/>
          </rPr>
          <t xml:space="preserve">
</t>
        </r>
        <r>
          <rPr>
            <sz val="11"/>
            <color indexed="81"/>
            <rFont val="Segoe UI"/>
            <family val="2"/>
          </rPr>
          <t>Variable Kundenname aus Deckblatt</t>
        </r>
      </text>
    </comment>
    <comment ref="A46" authorId="0" shapeId="0" xr:uid="{F31F3ADD-EB1E-4484-9E48-289DBC4EBE95}">
      <text>
        <r>
          <rPr>
            <sz val="11"/>
            <color indexed="81"/>
            <rFont val="Segoe UI"/>
            <family val="2"/>
          </rPr>
          <t xml:space="preserve">
Ebene 1 bis Ebene 4 für
Teilnahmebedingungen TB
Fragenkataloge FK und
LV
</t>
        </r>
      </text>
    </comment>
    <comment ref="A51" authorId="0" shapeId="0" xr:uid="{E9E6B213-1576-4564-B88D-BEF007790F7B}">
      <text>
        <r>
          <rPr>
            <sz val="9"/>
            <color indexed="81"/>
            <rFont val="Segoe UI"/>
            <family val="2"/>
          </rPr>
          <t xml:space="preserve">
</t>
        </r>
        <r>
          <rPr>
            <sz val="11"/>
            <color indexed="81"/>
            <rFont val="Segoe UI"/>
            <family val="2"/>
          </rPr>
          <t>nicht ändern
gelb=freigegebene Felder
für Eingaben des Anbieters</t>
        </r>
      </text>
    </comment>
    <comment ref="A61" authorId="0" shapeId="0" xr:uid="{B2B03EFA-2817-40C0-93F0-B19AC334D019}">
      <text>
        <r>
          <rPr>
            <sz val="9"/>
            <color indexed="81"/>
            <rFont val="Segoe UI"/>
            <family val="2"/>
          </rPr>
          <t xml:space="preserve">
</t>
        </r>
        <r>
          <rPr>
            <sz val="11"/>
            <color indexed="81"/>
            <rFont val="Segoe UI"/>
            <family val="2"/>
          </rPr>
          <t>i.d.R.
Zeile 1-5 oder
Zeile 1-6</t>
        </r>
      </text>
    </comment>
    <comment ref="A62" authorId="0" shapeId="0" xr:uid="{95E84D3A-BC3E-440B-9D48-F7444E3612EA}">
      <text>
        <r>
          <rPr>
            <sz val="9"/>
            <color indexed="81"/>
            <rFont val="Segoe UI"/>
            <family val="2"/>
          </rPr>
          <t xml:space="preserve">
</t>
        </r>
        <r>
          <rPr>
            <sz val="11"/>
            <color indexed="81"/>
            <rFont val="Segoe UI"/>
            <family val="2"/>
          </rPr>
          <t>Formatierung Hinweis
bei nicht Erfüllung eines A-Kriteriums</t>
        </r>
      </text>
    </comment>
    <comment ref="B69" authorId="0" shapeId="0" xr:uid="{73F3398F-B7E1-461C-B974-06A4C3F86E97}">
      <text>
        <r>
          <rPr>
            <sz val="11"/>
            <color indexed="81"/>
            <rFont val="Segoe UI"/>
            <family val="2"/>
          </rPr>
          <t xml:space="preserve">
Namenfeld:
Punkte0</t>
        </r>
      </text>
    </comment>
    <comment ref="C69" authorId="0" shapeId="0" xr:uid="{083608D9-EE3E-43F5-81CD-BD2EA844D271}">
      <text>
        <r>
          <rPr>
            <sz val="11"/>
            <color indexed="81"/>
            <rFont val="Segoe UI"/>
            <family val="2"/>
          </rPr>
          <t xml:space="preserve">
Namenfeld:
Punkte1</t>
        </r>
      </text>
    </comment>
    <comment ref="D69" authorId="0" shapeId="0" xr:uid="{AAD8C241-C53B-43CC-93A0-CF9A569E3F27}">
      <text>
        <r>
          <rPr>
            <sz val="9"/>
            <color indexed="81"/>
            <rFont val="Segoe UI"/>
            <family val="2"/>
          </rPr>
          <t xml:space="preserve">
</t>
        </r>
        <r>
          <rPr>
            <sz val="11"/>
            <color indexed="81"/>
            <rFont val="Segoe UI"/>
            <family val="2"/>
          </rPr>
          <t>Namenfeld:
Punkte2</t>
        </r>
      </text>
    </comment>
    <comment ref="A75" authorId="0" shapeId="0" xr:uid="{E8F9F710-6169-4307-A164-3F34A94FA67E}">
      <text>
        <r>
          <rPr>
            <sz val="11"/>
            <color indexed="81"/>
            <rFont val="Segoe UI"/>
            <family val="2"/>
          </rPr>
          <t xml:space="preserve">
Endsumme in Summenblatt</t>
        </r>
      </text>
    </comment>
  </commentList>
</comments>
</file>

<file path=xl/sharedStrings.xml><?xml version="1.0" encoding="utf-8"?>
<sst xmlns="http://schemas.openxmlformats.org/spreadsheetml/2006/main" count="1893" uniqueCount="848">
  <si>
    <t>DB</t>
  </si>
  <si>
    <t>Bieter</t>
  </si>
  <si>
    <t>A</t>
  </si>
  <si>
    <t>B</t>
  </si>
  <si>
    <t>C</t>
  </si>
  <si>
    <t>D</t>
  </si>
  <si>
    <t>Ebene</t>
  </si>
  <si>
    <t>Pos.</t>
  </si>
  <si>
    <t>ausblenden</t>
  </si>
  <si>
    <t>Information</t>
  </si>
  <si>
    <t>Antwort</t>
  </si>
  <si>
    <t>Auftraggeber</t>
  </si>
  <si>
    <t>Auftraggeber-Name</t>
  </si>
  <si>
    <t>Adresse</t>
  </si>
  <si>
    <t>PLZ</t>
  </si>
  <si>
    <t>Ort</t>
  </si>
  <si>
    <t>Projekt</t>
  </si>
  <si>
    <t>Projektname</t>
  </si>
  <si>
    <t>Kurzname</t>
  </si>
  <si>
    <t>Telefon</t>
  </si>
  <si>
    <t>E-Mail</t>
  </si>
  <si>
    <t>Wettbewerb</t>
  </si>
  <si>
    <t>Angebotsabgabe/Teilnahmeantrag</t>
  </si>
  <si>
    <t>Angebotsform</t>
  </si>
  <si>
    <t>Abgabeform</t>
  </si>
  <si>
    <t>Abgabeort</t>
  </si>
  <si>
    <t>Elektronisch via Vergabeplattform</t>
  </si>
  <si>
    <t>Bindefrist des Angebots</t>
  </si>
  <si>
    <t>Geplante Realisierung</t>
  </si>
  <si>
    <t>Vertragslaufzeit Servicevertrag</t>
  </si>
  <si>
    <t>Auftragsbedingungen</t>
  </si>
  <si>
    <t>Zuschlagskriterien</t>
  </si>
  <si>
    <t>Vertragssprache</t>
  </si>
  <si>
    <t>Deutsch</t>
  </si>
  <si>
    <t>Projektsprache</t>
  </si>
  <si>
    <t>Bietername</t>
  </si>
  <si>
    <t>Anbieter 1</t>
  </si>
  <si>
    <t>Angebotsnummer</t>
  </si>
  <si>
    <t>Ansprechpartner technisch</t>
  </si>
  <si>
    <t>Name</t>
  </si>
  <si>
    <t>Vorname</t>
  </si>
  <si>
    <t>Anrede</t>
  </si>
  <si>
    <t>Ansprechpartner kaufmännisch</t>
  </si>
  <si>
    <t>HW</t>
  </si>
  <si>
    <t>Dieses Dokument</t>
  </si>
  <si>
    <t>Diese Excel-Datei besteht aus folgenden Arbeitsblättern</t>
  </si>
  <si>
    <t>Deckblatt*</t>
  </si>
  <si>
    <t>Hinweise</t>
  </si>
  <si>
    <t>Mengenverteilung</t>
  </si>
  <si>
    <t>Summenblatt</t>
  </si>
  <si>
    <t>1. Wertungsstufe</t>
  </si>
  <si>
    <t>2. Wertungsstufe</t>
  </si>
  <si>
    <t>mit * gekennzeichnete Arbeitsblätter müssen vom Bieter bearbeitet werden</t>
  </si>
  <si>
    <t>Alle vom Bieter auszufüllenden bzw. vom Bieter ausfüllbaren Felder sind gelb markiert</t>
  </si>
  <si>
    <t>Arbeitsblatt Leistungsverzeichnis "LV"</t>
  </si>
  <si>
    <t>Im Blatt LV sind die geforderten Positionen detailliert beschrieben. Über den Filter in Feld</t>
  </si>
  <si>
    <t>F4 kann ausgewählt werden, ob das gesamte LV mit allen</t>
  </si>
  <si>
    <t>Untertexten angezeigt werden soll, oder nur die Überschriften</t>
  </si>
  <si>
    <t>der einzelnen Positionen angezeigt werden sollen. In diesem</t>
  </si>
  <si>
    <t>Fall muss im Felder der Haken bei Ebene 4 entfernt werden.</t>
  </si>
  <si>
    <t>Verweisblatt</t>
  </si>
  <si>
    <t>Bewertung der Angebote</t>
  </si>
  <si>
    <t>Gesamtsumme:</t>
  </si>
  <si>
    <t>Kontrollsumme</t>
  </si>
  <si>
    <t>Dies führt automatisch zum Ausschluss aus dem Wettbewerb!</t>
  </si>
  <si>
    <t>Zielerfüllung</t>
  </si>
  <si>
    <t xml:space="preserve"> </t>
  </si>
  <si>
    <t>Pos. Art</t>
  </si>
  <si>
    <t>Gewichtung</t>
  </si>
  <si>
    <t>% Anteil Gesamt</t>
  </si>
  <si>
    <t>Verweis</t>
  </si>
  <si>
    <t>Punkte</t>
  </si>
  <si>
    <t>Nein</t>
  </si>
  <si>
    <t>Ja</t>
  </si>
  <si>
    <t>ja</t>
  </si>
  <si>
    <t>Ja/Nein</t>
  </si>
  <si>
    <t>Beschreibung</t>
  </si>
  <si>
    <t>Das Verweisblatt im Bedarfsfall bitte nach unten erweitern</t>
  </si>
  <si>
    <t>Pos.
Nr.</t>
  </si>
  <si>
    <t>§42 Abs.1, §53, §57 VgV, §123, §124 GWB (Ausschluß)</t>
  </si>
  <si>
    <t>Zeilen 3-6</t>
  </si>
  <si>
    <t>Die ersten 8 Kriterien sind gem. VgV</t>
  </si>
  <si>
    <t>Die Kriterien 9 ff. sind eigene, sofern im Projekt erforderlich</t>
  </si>
  <si>
    <t xml:space="preserve">1. </t>
  </si>
  <si>
    <t>Anbieter 2</t>
  </si>
  <si>
    <t>Anbieter 3</t>
  </si>
  <si>
    <t>Anbieter 4</t>
  </si>
  <si>
    <t>Anbieter 5</t>
  </si>
  <si>
    <t>Anbieter 6</t>
  </si>
  <si>
    <t>Anbieter 7</t>
  </si>
  <si>
    <t>Anbieter 8</t>
  </si>
  <si>
    <t>Anbieter 9</t>
  </si>
  <si>
    <t>Anbieter 10</t>
  </si>
  <si>
    <t>Anbieter 11</t>
  </si>
  <si>
    <t>Anbieter 12</t>
  </si>
  <si>
    <t>Anbieter 13</t>
  </si>
  <si>
    <t>nein</t>
  </si>
  <si>
    <t>1.1</t>
  </si>
  <si>
    <t>Ausschlusskriterien</t>
  </si>
  <si>
    <t>1.1.1</t>
  </si>
  <si>
    <t>Angebote, die nicht die geforderten Angaben und Erklärungen enthalten</t>
  </si>
  <si>
    <t>x</t>
  </si>
  <si>
    <t>Angebote, die nicht unterschrieben oder elektronisch signiert  (soweit zugelassen) sind</t>
  </si>
  <si>
    <t>Angebote, in denen Änderungen des Bieters an seinen Eintragungen nicht zweifelsfrei sind</t>
  </si>
  <si>
    <t>Angebote, bei denen Änderungen oder Ergänzungen an den Vertragsunterlagen vorgenommen worden sind</t>
  </si>
  <si>
    <t>Angebote, die nicht form- oder fristgerecht eingegangen sind, sofern der Bieter dies zu vertreten hat</t>
  </si>
  <si>
    <t>Angebote von Bietern, die in Bezug auf die Vergabe eine unzulässige,wettbewerbsbeschränkende Abrede getroffen haben</t>
  </si>
  <si>
    <t>Nicht zugelassene  Nebenangebote sowie Nebenangebote, die die verlangten Mindestanforderungen nicht erfüllen</t>
  </si>
  <si>
    <t>kein weiterer zwingender Ausschlußgrund gem. §123 GWB liegt nicht vor</t>
  </si>
  <si>
    <t>Bedienung aller Systeme, deren Administration und Dokumentation wird in deutscher Sprache geliefert/erbracht</t>
  </si>
  <si>
    <t>Einhaltung der Kriterien</t>
  </si>
  <si>
    <t>Weitere Bewertung des Bieters</t>
  </si>
  <si>
    <t>bei einem vorangegangenen Teilnahmewettbewerb ist dies die erste Wertungsstufe. Teilnahmewettbewerb = Prüfung der Eignung</t>
  </si>
  <si>
    <t>Zeilen 2-5 ausblenden</t>
  </si>
  <si>
    <t>Die hier aufgeführten Kriterien müssen mit den angeforderten Unterlagen übereinstimmen, (hier vor Veröffentlichung ausblenden)</t>
  </si>
  <si>
    <t>ggf. nur den Punkt 2.1.9 verwenden und in Punkt 2.1.1 umbenennen (vor Veröffentlichung hier ausblenden)</t>
  </si>
  <si>
    <t xml:space="preserve">2. </t>
  </si>
  <si>
    <t>2.1</t>
  </si>
  <si>
    <t>Fachkunde / Leistungsfähigkeit / Zuverlässigkeit</t>
  </si>
  <si>
    <t>2.1.1</t>
  </si>
  <si>
    <t>2.1.2</t>
  </si>
  <si>
    <t>2.1.3</t>
  </si>
  <si>
    <t>2.1.4</t>
  </si>
  <si>
    <t>2.1.5</t>
  </si>
  <si>
    <t>2.1.6</t>
  </si>
  <si>
    <t>2.1.7</t>
  </si>
  <si>
    <t>2.1.8</t>
  </si>
  <si>
    <t>3.</t>
  </si>
  <si>
    <t>Dritte Wertungsstufe - Angemessenheit der Preise</t>
  </si>
  <si>
    <t>3.1</t>
  </si>
  <si>
    <t>Wirtschaftliche Differenz - Ermittlung</t>
  </si>
  <si>
    <t>Erfüllung</t>
  </si>
  <si>
    <t>3.1.1</t>
  </si>
  <si>
    <t>Prozentualer Abstand zum Durchschnitt aller Angebote (+/-)</t>
  </si>
  <si>
    <t>3.2</t>
  </si>
  <si>
    <r>
      <t xml:space="preserve">Wirtschaftliche Differenz - Prüfung </t>
    </r>
    <r>
      <rPr>
        <b/>
        <sz val="8"/>
        <rFont val="Arial"/>
        <family val="2"/>
      </rPr>
      <t>(bei Missverhältnis)</t>
    </r>
  </si>
  <si>
    <t>3.2.1</t>
  </si>
  <si>
    <t>Prüfung der Einzelposten des Angebotes wenn das Angebot im Vergleich zum Wettbewerb als zu niedrig erscheint</t>
  </si>
  <si>
    <t>3.2.2</t>
  </si>
  <si>
    <t>Anforderung von Belegen zum Nachweis der Kalkulation</t>
  </si>
  <si>
    <t>Bewertung: Preis Angemessen</t>
  </si>
  <si>
    <t>Gesamtsumme</t>
  </si>
  <si>
    <t>Preis</t>
  </si>
  <si>
    <t>Zellfarbe für Eingabe (wird nicht gesperrt)</t>
  </si>
  <si>
    <t>LV</t>
  </si>
  <si>
    <t>Blattschutz</t>
  </si>
  <si>
    <t>Arbeitsmappenschutz</t>
  </si>
  <si>
    <t>Version</t>
  </si>
  <si>
    <t>Ebenen</t>
  </si>
  <si>
    <t>Spalte Pos. LV</t>
  </si>
  <si>
    <t>Spalte Beschreibung LV</t>
  </si>
  <si>
    <t>I</t>
  </si>
  <si>
    <t>Pos. Stellen</t>
  </si>
  <si>
    <t>je</t>
  </si>
  <si>
    <t>Formatvorlagen</t>
  </si>
  <si>
    <t>Hauptfarbe</t>
  </si>
  <si>
    <t>Alternativfarbe</t>
  </si>
  <si>
    <t>Suchspalte LV</t>
  </si>
  <si>
    <t>Start Spalte</t>
  </si>
  <si>
    <t>Spalte</t>
  </si>
  <si>
    <t>Start Zeile</t>
  </si>
  <si>
    <t>LV_Ueberschrift</t>
  </si>
  <si>
    <t>Gewerk</t>
  </si>
  <si>
    <t>F</t>
  </si>
  <si>
    <t>Bereich</t>
  </si>
  <si>
    <t>Position</t>
  </si>
  <si>
    <t>J</t>
  </si>
  <si>
    <t>Einzelpreise</t>
  </si>
  <si>
    <t>Gesamtpreise</t>
  </si>
  <si>
    <t>MV_Gewerk</t>
  </si>
  <si>
    <t>§</t>
  </si>
  <si>
    <t>MV_Bereich</t>
  </si>
  <si>
    <t>MV_Position</t>
  </si>
  <si>
    <t>MV_Standortliste</t>
  </si>
  <si>
    <t>Ebene 1</t>
  </si>
  <si>
    <t>Text</t>
  </si>
  <si>
    <t>Ebene 2</t>
  </si>
  <si>
    <t>Ebene 3</t>
  </si>
  <si>
    <t>Ebene 4</t>
  </si>
  <si>
    <t>A-Kriterien</t>
  </si>
  <si>
    <t>Eintrag</t>
  </si>
  <si>
    <t>Sperre</t>
  </si>
  <si>
    <t>Bereich Summe</t>
  </si>
  <si>
    <t>S2</t>
  </si>
  <si>
    <t>Gewerk Summe</t>
  </si>
  <si>
    <t>S1</t>
  </si>
  <si>
    <t>Gesamt Summe</t>
  </si>
  <si>
    <t>Überschrift 1</t>
  </si>
  <si>
    <t>Überschrift 2</t>
  </si>
  <si>
    <t>Überschrift 3</t>
  </si>
  <si>
    <t>Titel</t>
  </si>
  <si>
    <t>Anforderung</t>
  </si>
  <si>
    <t>E1</t>
  </si>
  <si>
    <t>E2</t>
  </si>
  <si>
    <t>E3</t>
  </si>
  <si>
    <t>Punkte0</t>
  </si>
  <si>
    <t>Punkte2</t>
  </si>
  <si>
    <t>DBE1</t>
  </si>
  <si>
    <t>DBE2</t>
  </si>
  <si>
    <t>DBE3</t>
  </si>
  <si>
    <t>MwSt. Satz</t>
  </si>
  <si>
    <t>Kundenname</t>
  </si>
  <si>
    <t>Frage</t>
  </si>
  <si>
    <t>Minderleistung</t>
  </si>
  <si>
    <t>Mehrleistung</t>
  </si>
  <si>
    <t>Lfd.Nr.</t>
  </si>
  <si>
    <t>Standortname</t>
  </si>
  <si>
    <t>Straße</t>
  </si>
  <si>
    <t>GS-Nr.</t>
  </si>
  <si>
    <t>Softwareinrichtung für Musikeinspielung:</t>
  </si>
  <si>
    <t>Menge</t>
  </si>
  <si>
    <t>Datum</t>
  </si>
  <si>
    <t>Standort</t>
  </si>
  <si>
    <t>%</t>
  </si>
  <si>
    <t>Menge ges.</t>
  </si>
  <si>
    <t>hier filtern</t>
  </si>
  <si>
    <t>Kurztext</t>
  </si>
  <si>
    <t>Langtext</t>
  </si>
  <si>
    <t>Hersteller</t>
  </si>
  <si>
    <t>Summe gesamt netto</t>
  </si>
  <si>
    <t>Summe MwSt.</t>
  </si>
  <si>
    <t>Summe gesamt Brutto</t>
  </si>
  <si>
    <t>FK_Service</t>
  </si>
  <si>
    <t>Deckblatt</t>
  </si>
  <si>
    <t>FK Service</t>
  </si>
  <si>
    <t>O</t>
  </si>
  <si>
    <t>S</t>
  </si>
  <si>
    <t>E</t>
  </si>
  <si>
    <t>Bearbeiter</t>
  </si>
  <si>
    <t>.
.</t>
  </si>
  <si>
    <t>Anmerkungen, Einschränkungen und Kommentare zu einzelnen Feldern sind bitte im Blatt "Verweisblatt" festzuhalten und auf die jeweilige Position dieses Dokuments zu verweisen.</t>
  </si>
  <si>
    <t>netto</t>
  </si>
  <si>
    <t>MwSt.</t>
  </si>
  <si>
    <t>brutto</t>
  </si>
  <si>
    <t>Summe Kauf</t>
  </si>
  <si>
    <t>Summe Einrichtung</t>
  </si>
  <si>
    <t>SWP</t>
  </si>
  <si>
    <t>Kauf</t>
  </si>
  <si>
    <t>Wertungskriterien</t>
  </si>
  <si>
    <t xml:space="preserve"> - Beispiel-Bewertung -</t>
  </si>
  <si>
    <t>Adressdaten</t>
  </si>
  <si>
    <t>siehe Vergabeplattform</t>
  </si>
  <si>
    <t>dieses Excel Dokument nebst Anlagen</t>
  </si>
  <si>
    <t>siehe Bekanntmachung/Vergabeportal</t>
  </si>
  <si>
    <t>In diesem Blatt bitte keine Zellen oder Spalten löschen oder hinzufügen!</t>
  </si>
  <si>
    <t>Farben können bei Bedarf angepasst werden</t>
  </si>
  <si>
    <t>Consulter</t>
  </si>
  <si>
    <t>HSP-GPC</t>
  </si>
  <si>
    <t>LV-Register</t>
  </si>
  <si>
    <t>Alle Register</t>
  </si>
  <si>
    <t>Blattname LV</t>
  </si>
  <si>
    <t>4.99</t>
  </si>
  <si>
    <t>Wert bei Menge Null</t>
  </si>
  <si>
    <t>Steuerung</t>
  </si>
  <si>
    <t>X</t>
  </si>
  <si>
    <t>3. Wertungsstufe</t>
  </si>
  <si>
    <t>Bereich/Titel</t>
  </si>
  <si>
    <t>Farbe nicht ändern!!</t>
  </si>
  <si>
    <t>U</t>
  </si>
  <si>
    <t>Farbe gelb bitte nicht ändern!!</t>
  </si>
  <si>
    <t>Mengen</t>
  </si>
  <si>
    <t>Bereich Summe S2</t>
  </si>
  <si>
    <t>Gewerk Summe S1</t>
  </si>
  <si>
    <t xml:space="preserve">Gesamt Summe </t>
  </si>
  <si>
    <t>S0</t>
  </si>
  <si>
    <t>Vorl_Mengenverteilung</t>
  </si>
  <si>
    <t>Hinweis_in_Titel</t>
  </si>
  <si>
    <t>Punkte1</t>
  </si>
  <si>
    <t>LaufzeitSumme</t>
  </si>
  <si>
    <t xml:space="preserve"> --</t>
  </si>
  <si>
    <t>ACHTUNG! Sie haben ein A-Kriterium mit "Nein" beantwortet.</t>
  </si>
  <si>
    <t>FK</t>
  </si>
  <si>
    <t>Testspalte LV-Preispositionen</t>
  </si>
  <si>
    <t>diese Zeile nicht entfernen, wird automatisch in das Mengenverteilungsblatt übertragen und mit Menge 1 gefüllt !!!</t>
  </si>
  <si>
    <t>c</t>
  </si>
  <si>
    <t>Pos.Art</t>
  </si>
  <si>
    <t>Nein/Ja</t>
  </si>
  <si>
    <t>MedG</t>
  </si>
  <si>
    <t>J/N</t>
  </si>
  <si>
    <t>3</t>
  </si>
  <si>
    <t>Spalte:         A</t>
  </si>
  <si>
    <t>G</t>
  </si>
  <si>
    <t>Ueberschriftenzeile</t>
  </si>
  <si>
    <t>HW 1</t>
  </si>
  <si>
    <t>HW 2</t>
  </si>
  <si>
    <t>HW 3</t>
  </si>
  <si>
    <t>HW 4</t>
  </si>
  <si>
    <t>HW 5</t>
  </si>
  <si>
    <t>DB 1</t>
  </si>
  <si>
    <t xml:space="preserve">DB 1.1 </t>
  </si>
  <si>
    <t>DB 1.1.1</t>
  </si>
  <si>
    <t>DB 1.1.2</t>
  </si>
  <si>
    <t>DB 1.1.3</t>
  </si>
  <si>
    <t>DB 1.1.4</t>
  </si>
  <si>
    <t xml:space="preserve">DB 1.2 </t>
  </si>
  <si>
    <t>DB 1.2.1</t>
  </si>
  <si>
    <t>DB 1.2.2</t>
  </si>
  <si>
    <t xml:space="preserve">DB 1.3 </t>
  </si>
  <si>
    <t>DB 1.3.1</t>
  </si>
  <si>
    <t>DB 1.3.2</t>
  </si>
  <si>
    <t>DB 1.3.3</t>
  </si>
  <si>
    <t>DB 1.3.4</t>
  </si>
  <si>
    <t>DB 1.3.5</t>
  </si>
  <si>
    <t>DB 1.3.6</t>
  </si>
  <si>
    <t>DB 1.3.7</t>
  </si>
  <si>
    <t xml:space="preserve">DB 1.4 </t>
  </si>
  <si>
    <t>DB 1.4.1</t>
  </si>
  <si>
    <t>DB 1.4.2</t>
  </si>
  <si>
    <t>DB 1.4.3</t>
  </si>
  <si>
    <t>DB 2</t>
  </si>
  <si>
    <t xml:space="preserve">DB 2.1 </t>
  </si>
  <si>
    <t>DB 2.1.1</t>
  </si>
  <si>
    <t>DB 2.1.2</t>
  </si>
  <si>
    <t>DB 2.1.3</t>
  </si>
  <si>
    <t>DB 2.1.4</t>
  </si>
  <si>
    <t>DB 2.1.5</t>
  </si>
  <si>
    <t xml:space="preserve">DB 2.2 </t>
  </si>
  <si>
    <t>DB 2.2.1</t>
  </si>
  <si>
    <t>DB 2.2.2</t>
  </si>
  <si>
    <t>DB 2.2.3</t>
  </si>
  <si>
    <t>DB 2.2.4</t>
  </si>
  <si>
    <t>DB 2.2.5</t>
  </si>
  <si>
    <t xml:space="preserve">DB 2.3 </t>
  </si>
  <si>
    <t>DB 2.3.1</t>
  </si>
  <si>
    <t>DB 2.3.2</t>
  </si>
  <si>
    <t>DB 2.3.3</t>
  </si>
  <si>
    <t>DB 2.3.4</t>
  </si>
  <si>
    <t>DB 2.3.5</t>
  </si>
  <si>
    <t>Standortliste</t>
  </si>
  <si>
    <t>Verweisblatt LV</t>
  </si>
  <si>
    <t>K</t>
  </si>
  <si>
    <t>Modell/Typ</t>
  </si>
  <si>
    <t>GP Kauf</t>
  </si>
  <si>
    <t>GP Einrichtung</t>
  </si>
  <si>
    <t>GP Service</t>
  </si>
  <si>
    <t>GP SW Pflege</t>
  </si>
  <si>
    <t>Zeile nicht löschen</t>
  </si>
  <si>
    <t>Verweisblatt LV*</t>
  </si>
  <si>
    <t>Einrichtung</t>
  </si>
  <si>
    <t>MV_Alt1</t>
  </si>
  <si>
    <t>Info</t>
  </si>
  <si>
    <t>KO</t>
  </si>
  <si>
    <t>Überschrift</t>
  </si>
  <si>
    <t>keineAuswahl</t>
  </si>
  <si>
    <t>Anbieter1</t>
  </si>
  <si>
    <t>hier Auswahl_x000D_
Dropdown-Menü</t>
  </si>
  <si>
    <t>EP Kauf</t>
  </si>
  <si>
    <t>EP Einrichtung</t>
  </si>
  <si>
    <t>EP Service</t>
  </si>
  <si>
    <t>EP SW Pflege</t>
  </si>
  <si>
    <t>Auslieferung der Endgeräte</t>
  </si>
  <si>
    <t>VgV - Offenes Verfahren</t>
  </si>
  <si>
    <t>MV_Alt2</t>
  </si>
  <si>
    <t>Westpfalz-Klinikum GmbH</t>
  </si>
  <si>
    <t>Helmut-Hartert-Straße 1</t>
  </si>
  <si>
    <t>Kaiserslautern</t>
  </si>
  <si>
    <t>=</t>
  </si>
  <si>
    <t>Hellmut-Hartert-Straße 1</t>
  </si>
  <si>
    <t>Rel2</t>
  </si>
  <si>
    <t>Service</t>
  </si>
  <si>
    <t>LV VW</t>
  </si>
  <si>
    <t>Visitenwagen</t>
  </si>
  <si>
    <t>Visitenwagen mit Zubehör</t>
  </si>
  <si>
    <t>LV VW 1</t>
  </si>
  <si>
    <t xml:space="preserve">LV VW 1.1 </t>
  </si>
  <si>
    <t>LV VW 1.1.1</t>
  </si>
  <si>
    <t>LV VW 1.1.1.1</t>
  </si>
  <si>
    <t>LV VW 1.1.1.3</t>
  </si>
  <si>
    <t>LV VW 1.1.2</t>
  </si>
  <si>
    <t>LV VW 1.1.2.1</t>
  </si>
  <si>
    <t>LV VW 1.1.2.2</t>
  </si>
  <si>
    <t>LV VW 1.1.3</t>
  </si>
  <si>
    <t>LV VW 1.1.3.1</t>
  </si>
  <si>
    <t>LV VW 1.1.3.2</t>
  </si>
  <si>
    <t>LV VW 1.1.4</t>
  </si>
  <si>
    <t>LV VW 1.1.5</t>
  </si>
  <si>
    <t>LV VW Gesamt</t>
  </si>
  <si>
    <t>Wertungskriterien (Basis UfAB)</t>
  </si>
  <si>
    <t xml:space="preserve"> - Beispielauswertung -</t>
  </si>
  <si>
    <t>Wertungsstufe - Matrix</t>
  </si>
  <si>
    <t>Bemerkungen</t>
  </si>
  <si>
    <t>4.</t>
  </si>
  <si>
    <t xml:space="preserve">Bewertungsmatrix </t>
  </si>
  <si>
    <t>Gewichtung der KHG</t>
  </si>
  <si>
    <t>GW</t>
  </si>
  <si>
    <t>Pmax</t>
  </si>
  <si>
    <t>Zielerfüllungsgrad (ZEP)</t>
  </si>
  <si>
    <t>ZEP</t>
  </si>
  <si>
    <t>GwP</t>
  </si>
  <si>
    <t>4.1</t>
  </si>
  <si>
    <t>Verfahrensart</t>
  </si>
  <si>
    <t xml:space="preserve">Bieter/Nr. </t>
  </si>
  <si>
    <t>Leistungspunkte</t>
  </si>
  <si>
    <t>LV VW 1.1.6</t>
  </si>
  <si>
    <t>LV VW 1.1.7</t>
  </si>
  <si>
    <t>LV VW 1.1.8</t>
  </si>
  <si>
    <t>LV VW 1.1.9</t>
  </si>
  <si>
    <t>LV VW 1.1.10</t>
  </si>
  <si>
    <t>LV VW 1.1.11</t>
  </si>
  <si>
    <t>LV VW 1.1.12</t>
  </si>
  <si>
    <t xml:space="preserve">optionale Schublade (Mindesthöhe von 60 mm) </t>
  </si>
  <si>
    <t xml:space="preserve">optionale Schublade (Mindesthöhe von 150 mm) </t>
  </si>
  <si>
    <t>optionale Verlängerung Akku-Garantie technische Defekte auf 5 Jahre</t>
  </si>
  <si>
    <t>optionale Verlängerung Akku-Garantie Lebensdauer auf 5 Jahre (Mindestnennwert 70%)</t>
  </si>
  <si>
    <t>optionale Doppelschirmlösung</t>
  </si>
  <si>
    <t>optionale Scannerhalterung</t>
  </si>
  <si>
    <t xml:space="preserve">optionale RJ45 Schnittstelle </t>
  </si>
  <si>
    <t>optionale Kamerahalterung</t>
  </si>
  <si>
    <t>optionaler Abschließbarer Aufbewahrungsbehälter (montierbar)</t>
  </si>
  <si>
    <t>optionaler Mülleimer / Korb (montierbar)</t>
  </si>
  <si>
    <t>siehe Blatt FK VW</t>
  </si>
  <si>
    <t>Das Gesamtergebnis wird mit der UfAB-Formel  "Erweiterte Richtwertmethode" ermittelt</t>
  </si>
  <si>
    <t>4. Wertungsstufe Matrix</t>
  </si>
  <si>
    <t>4. Wertungsstufe Ergebnis</t>
  </si>
  <si>
    <t>Die Bewertung erfolgt auf Basis des Preises und der Leistung.</t>
  </si>
  <si>
    <t>Offenes Verfahren
(EU-weit)</t>
  </si>
  <si>
    <r>
      <t xml:space="preserve">* </t>
    </r>
    <r>
      <rPr>
        <b/>
        <sz val="8"/>
        <rFont val="Arial"/>
        <family val="2"/>
      </rPr>
      <t xml:space="preserve">Wichtiger Hinweis: </t>
    </r>
    <r>
      <rPr>
        <sz val="8"/>
        <rFont val="Arial"/>
        <family val="2"/>
      </rPr>
      <t xml:space="preserve">Die angezeigten skalierten Kennzahlen sind gerundete Werte, die Errechnung der Platzierung erfolgt jedoch aufgrund der Einbeziehung aller von Excel berechneten Nachkommastellen. 
</t>
    </r>
  </si>
  <si>
    <t>Ermittlung des wirtschaftlichsten Angebotes</t>
  </si>
  <si>
    <t>TB</t>
  </si>
  <si>
    <t>ACHTUNG! Sie haben ein A - Kriterium mit "Nein" beantwortet.</t>
  </si>
  <si>
    <t>Eignungs-Kriterien</t>
  </si>
  <si>
    <t>% Antei</t>
  </si>
  <si>
    <t>TB 1</t>
  </si>
  <si>
    <t>Auswahl
Spalte</t>
  </si>
  <si>
    <t xml:space="preserve">TB 1.1 </t>
  </si>
  <si>
    <t xml:space="preserve"> Berufs- oder Handelsregistereintrag</t>
  </si>
  <si>
    <t>TB 1.1.1</t>
  </si>
  <si>
    <t>Befähigung zur Berufsausübung einschließlich Auflagen hinsichtlich der Eintragung in einem Berufs- oder Handelsregister</t>
  </si>
  <si>
    <t>TB 1.1.1.1</t>
  </si>
  <si>
    <t>Nachweis über die erlaubte Berufsausübung, je nach Maßgabe der Rechtsvorschriften des Landes, indem das Unternehmen ansässig ist - entweder über die Eintragung in das Berufs- oder Handelsregister dieses Staates (in nicht beglaubigter Kopie) oder durch Nachweis auf andere Weise.
Den Nachweise als Anlage beifügen und im Verweisfeld die dazugehörige Anlagen-Nr. eintragen.</t>
  </si>
  <si>
    <t xml:space="preserve">TB 1.2 </t>
  </si>
  <si>
    <t>Angabe, dass nachweislich keine Verfehlung begangen wurde, die die Zuverlässigkeit als Bewerber in Frage stellt.
Bitte beantworten Sie die Fragen in der Spalte "O".</t>
  </si>
  <si>
    <t>TB 1.2.1</t>
  </si>
  <si>
    <t xml:space="preserve">Zwingende Ausschlussgründe, § 123 GWB.
Der Bewerber erklärt, dass keine Person, deren Verhalten dem Unternehmen zuzurechnen ist, rechtskräftig verurteilt oder gegen das Unternehmen eine Geldbuße nach § 30 OWiG festgesetzt worden ist wegen einer Straftat nach: </t>
  </si>
  <si>
    <t>TB 1.2.1.1</t>
  </si>
  <si>
    <t>§ 129 des Strafgesetzbuchs (Bildung krimineller Vereinigungen), § 129a des Strafgesetzbuchs (Bildung terroristischer Vereinigungen) oder § 129b des Strafgesetzbuchs (Kriminelle und terroristische Vereinigungen im Ausland)</t>
  </si>
  <si>
    <t>TB 1.2.1.2</t>
  </si>
  <si>
    <t>§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t>
  </si>
  <si>
    <t>TB 1.2.1.3</t>
  </si>
  <si>
    <t>§ 261 des Strafgesetzbuchs (Geldwäsche; Verschleierung unrechtmäßig erlangter Vermögenswerte)</t>
  </si>
  <si>
    <t>TB 1.2.1.4</t>
  </si>
  <si>
    <t>§ 263 des Strafgesetzbuchs (Betrug), soweit sich die Straftat gegen den Haushalt der Europäischen Union oder gegen Haushalte richtet, die von der Europäischen Union oder in ihrem Auftrag verwaltet werden</t>
  </si>
  <si>
    <t>TB 1.2.1.5</t>
  </si>
  <si>
    <t xml:space="preserve">§ 264 des Strafgesetzbuchs (Subventionsbetrug), soweit sich die Straftat gegen den Haushalt der Europäischen Union oder gegen Haushalte richtet, die von der Europäischen Union oder in ihrem Auftrag verwaltet werden
</t>
  </si>
  <si>
    <t>TB 1.2.1.6</t>
  </si>
  <si>
    <t>§ 299 des Strafgesetzbuchs (Bestechlichkeit und Bestechung im geschäftlichen Verkehr)</t>
  </si>
  <si>
    <t>TB 1.2.1.7</t>
  </si>
  <si>
    <t>§ 108e des Strafgesetzbuchs (Bestechlichkeit und Bestechung von Mandatsträgern)</t>
  </si>
  <si>
    <t>TB 1.2.1.8</t>
  </si>
  <si>
    <t>den §§ 333 und 334 des Strafgesetzbuchs (Vorteilsgewährung und Bestechung), jeweils auch in Verbindung mit § 335a des Strafgesetzbuchs (Ausländische und internationale Bedienstete)</t>
  </si>
  <si>
    <t>TB 1.2.1.9</t>
  </si>
  <si>
    <t>Artikel 2 § 2 des Gesetzes zur Bekämpfung internationaler Bestechung (Bestechung ausländischer Abgeordneter im Zusammenhang mit internationalem Geschäftsverkehr) oder den §§ 232 und 233 des Strafgesetzbuchs (Menschenhandel) oder § 233a des Strafgesetzbuchs (Förderung des Menschenhandels)</t>
  </si>
  <si>
    <t>TB 1.2.2</t>
  </si>
  <si>
    <t>Fakultative Ausschlussgründe, § 124 GWB.
Der Bewerber hat durch Eigenerklärung zu belegen, dass:</t>
  </si>
  <si>
    <t>TB 1.2.2.1</t>
  </si>
  <si>
    <t>das Unternehmen bei der Ausführung öffentlicher Aufträge nicht gegen geltende umwelt-, sozial- oder arbeitsrechtliche Verpflichtungen verstoßen hat/habe</t>
  </si>
  <si>
    <t>TB 1.2.2.2</t>
  </si>
  <si>
    <t>das Unternehmen nicht zahlungsunfähig ist, über das Vermögen des Unternehmens kein Insolvenzverfahren oder ein vergleichbares Verfahren beantragt oder eröffnet worden ist, die Eröffnung eines solchen Verfahrens mangels Masse abgelehnt worden ist, sich das Unternehmen nicht im Verfahren der Liquidation befindet oder seine Tätigkeit eingestellt hat</t>
  </si>
  <si>
    <t>TB 1.2.2.3</t>
  </si>
  <si>
    <t xml:space="preserve">das Unternehmen im Rahmen der beruflichen Tätigkeit keine schwere Verfehlung begangen hat, durch die die Integrität des Unternehmens infrage gestellt wird
</t>
  </si>
  <si>
    <t>TB 1.2.2.4</t>
  </si>
  <si>
    <t>das Unternehmen keine Vereinbarungen mit anderen Unternehmen getroffen hat, die eine Verhinderung, Einschränkung oder Verfälschung des Wettbewerbs bezwecken oder bewirken</t>
  </si>
  <si>
    <t>TB 1.2.2.5</t>
  </si>
  <si>
    <t>kein Interessenkonflikt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t>
  </si>
  <si>
    <t>TB 1.2.2.6</t>
  </si>
  <si>
    <t>keine Wettbewerbsverzerrung daraus resultiert, dass das Unternehmen bereits in die Vorbereitung des Vergabeverfahrens einbezogen war, und diese Wettbewerbsverzerrung nicht durch andere, weniger einschneidende Maßnahmen beseitigt werden kann</t>
  </si>
  <si>
    <t>TB 1.2.2.7</t>
  </si>
  <si>
    <t>das Unternehmen keine wesentliche Anforderung bei der Ausführung eines früheren öffentlichen Auftrags oder Konzessionsvertrags erheblich oder fortdauernd mangelhaft erfüllt hat und dies zu einer vorzeitigen Beendigung, zu Schadensersatz oder zu einer vergleichbaren Rechtsfolge geführt hat</t>
  </si>
  <si>
    <t>TB 1.2.2.8</t>
  </si>
  <si>
    <t>das Unternehmen in Bezug auf Ausschlussgründe oder Eignungskriterien keine schwerwiegende Täuschung begangen oder Auskünfte zurückgehalten hat oder nicht in der Lage ist, die erforderlichen Nachweise zu übermitteln</t>
  </si>
  <si>
    <t>TB 1.2.2.9</t>
  </si>
  <si>
    <t>das Unternehmen nicht versucht hat, die Entscheidungsfindung des öffentlichen  Auftraggebers in unzulässiger Weise zu beeinflussen</t>
  </si>
  <si>
    <t>TB 1.2.2.10</t>
  </si>
  <si>
    <t>das Unternehmen nicht versucht hat, vertrauliche Informationen zu erhalten, durch die es unzulässige Vorteile beim Vergabeverfahren erlangen könnte</t>
  </si>
  <si>
    <t>TB 1.2.2.11</t>
  </si>
  <si>
    <t>das Unternehmen weder fahrlässig noch vorsätzlich irreführende Informationen übermittelt hat, die die Vergabeentscheidung des öffentlichen Auftraggebers erheblich beeinflussen könnten, oder versucht hat, solche Informationen zu übermitteln</t>
  </si>
  <si>
    <t xml:space="preserve">TB 1.3 </t>
  </si>
  <si>
    <t>Datenschutzrechtliche Anforderungen
Bitte beantworten Sie die Fragen in der Spalte "O".</t>
  </si>
  <si>
    <t>TB 1.3.1</t>
  </si>
  <si>
    <t>Eigenerklärung zur Einhaltung der datenschutzrechtlichen Anforderungen der Ausschreibung</t>
  </si>
  <si>
    <t>TB 1.3.1.1</t>
  </si>
  <si>
    <t xml:space="preserve">TB 1.4 </t>
  </si>
  <si>
    <t>Kein Ausschlussgrund nach § 23 AEntG, § 21 MiLoG, § 98c Abs. 1 AufenthG, § 22 LkSG oder § 21 SchwArbG  
Bitte beantworten Sie die Fragen in der Spalte "O".</t>
  </si>
  <si>
    <t>TB 1.4.1</t>
  </si>
  <si>
    <t>Der Bewerber hat durch Eigenerklärung zu belegen, dass:</t>
  </si>
  <si>
    <t>TB 1.4.1.1</t>
  </si>
  <si>
    <t xml:space="preserve">Das Unternehmen des Bewerbers nicht wegen eines  Verstoßes nach § 23 AEntG und nach § 21 MiLoG mit einer Geldbuße von wenigstens EUR 2.500 oder wegen eines Verstoßes gemäß § 22 LkSG mit einer Geldbuße von wenigstens einhundertfünfundsiebzigtausend EUR belegt worden ist und keine aktueller Verstoß und kein anstehender Bußgeldbescheid gegen das Unternehmen des Bieters beziehungsweise die verantwortlich handelnde(n) Person(en) nach § 98c Abs. 1 AufenthG oder nach § 21 SchwArbG bekannt ist. </t>
  </si>
  <si>
    <t xml:space="preserve">TB 1.5 </t>
  </si>
  <si>
    <t>Steuern, Abgaben oder Beiträge zur Sozialversicherung.
Bitte beantworten Sie die Fragen in der Spalte "O".</t>
  </si>
  <si>
    <t>TB 1.5.1</t>
  </si>
  <si>
    <t>TB 1.5.1.1</t>
  </si>
  <si>
    <t>Er seine Verpflichtung zur Zahlung der Steuern, Abgaben oder Beiträgen zur Sozialversicherung und – soweit erforderlich – Berufsverbänden und/ oder Berufsgenossenschaften nachgekommen ist.</t>
  </si>
  <si>
    <t xml:space="preserve">TB 1.6 </t>
  </si>
  <si>
    <t>Eigenerklärung zum 5. EU-Sanktionspaket (RUS-Sanktionen)
Bitte beantworten Sie die Fragen in der Spalte "O".</t>
  </si>
  <si>
    <t>TB 1.6.1</t>
  </si>
  <si>
    <t>Anforderungen</t>
  </si>
  <si>
    <t>TB 1.6.1.1</t>
  </si>
  <si>
    <t xml:space="preserve">Der Bieter gehört nicht zu den in Artikel 5 k) Absatz 1 der Verordnung (EU) Nr. 833/2014 in der Fassung des Art. 1 Ziff. 23 der Verordnung (EU) 2022/576 des Rates vom 8. April 2022 über restriktive Maßnahmen angesichts der Handlungen Russlands, die die Lage in der Ukraine destabilisieren, genannten Personen oder Unternehmen, die einen Bezug zu Russland im Sinne der Vorschrift aufweisen
a)	durch die russische Staatsangehörigkeit des Bewerbers/Bieters oder die Niederlassung des Bewerbers/Bieters in Russland, 
b)	durch die Beteiligung einer natürlichen Person oder eines Unternehmens, auf die eines der Kriterien nach Buchstabe a zutrifft, am Bewerber/Bieter über das Halten von Anteilen im Umfang von mehr als 50%, 
c)	durch das Handeln der Bewerber/Bieter im Namen oder auf Anweisung von Personen oder Unternehmen, auf die die Kriterien der Buchstaben a und/oder b zutrifft. </t>
  </si>
  <si>
    <t>TB 1.6.1.2</t>
  </si>
  <si>
    <t xml:space="preserve">Die am Auftrag als Unterauftragnehmer, Lieferanten oder Unternehmen, deren Kapazitäten im Zusammenhang mit der Erbringung des Eignungsnachweises in Anspruch genommen werden, beteiligten Unternehmen, auf die mehr als 10 % des Auftragswerts entfällt, gehören ebenfalls nicht zu dem in der Vorschrift genannten Personenkreis mit einem Bezug zu Russland im Sinne der Vorschrift. </t>
  </si>
  <si>
    <t>TB 1.6.1.3</t>
  </si>
  <si>
    <t xml:space="preserve">Es wird bestätigt und sichergestellt, dass auch während der Vertragslaufzeit keine als Unterauftragnehmer, Lieferanten oder Unternehmen, deren Kapazitäten im Zusammenhang mit der Erbringung des Eignungsnachweises in Anspruch genommen werden, beteiligten Unternehmen eingesetzt werden, auf die mehr als  10 % des Auftragswerts entfällt. </t>
  </si>
  <si>
    <t xml:space="preserve">TB 1.7 </t>
  </si>
  <si>
    <t xml:space="preserve">Wirtschaftliche und finanzielle Leistungsfähigkeit </t>
  </si>
  <si>
    <t>TB 1.7.1</t>
  </si>
  <si>
    <t>Eigenerklärung über den jährlichen Umsatz des Bewerbers für mit den ausgeschriebenen Leistungen vergleichbaren Leistungen in den letzten drei abgeschlossenen Geschäftsjahren.
Als Mindestanforderung gilt, dass der hierauf bezogene Umsatz in den letzten drei Geschäftsjahren jährlich im Durchschnitt mind. 400.000,00 EUR ohne Umsatzsteuer betragen muss.</t>
  </si>
  <si>
    <t>TB 1.7.1.1</t>
  </si>
  <si>
    <t>Jahr: 2023 (bitte den Umsatz im in der Spalte "P" - "Verweis" eintragen)</t>
  </si>
  <si>
    <t>TB 1.7.1.2</t>
  </si>
  <si>
    <t>TB 1.7.1.3</t>
  </si>
  <si>
    <t>TB 1.7.2</t>
  </si>
  <si>
    <t>Haftpflichtversicherung</t>
  </si>
  <si>
    <t>TB 1.7.2.1</t>
  </si>
  <si>
    <t>Nachweis des Bestehens einer Betriebshaftpflichtversicherung oder einer vergleichbaren marktüblichen Versicherung mit einer Haftpflichtdeckungshöhe von mindestens  5 Mio. Euro für Personenschäden und 2 Mio. Euro für Sach- und Vermögensschäden zweifach maximiert pro Versicherungsjahr und Schadensfall besteht und dass diese Versicherung während der Vertragsausführung beibehalten wird.  
Sollte der Bewerber über keinen entsprechenden Versicherungsschutz verfügen, erklärt er sich  hiermit unwiderruflich und unbedingt, im Auftragsfall eine entsprechende Versicherung mit ausreichender Deckungssumme abzuschließen. Einen entsprechenden Nachweis wird der Bewerber vor Erteilung des Zuschlags vorlegen. 
Den Nachweis als Anlage beifügen und im Verweisfeld die dazugehörige Anlagen-Nr. eintragen.</t>
  </si>
  <si>
    <t xml:space="preserve">TB 1.8 </t>
  </si>
  <si>
    <t>Qualifikationsprofil</t>
  </si>
  <si>
    <t>TB 1.8.1</t>
  </si>
  <si>
    <t>TB 1.8.1.1</t>
  </si>
  <si>
    <t>TB 1.8.1.2</t>
  </si>
  <si>
    <t>Leistungsfähigkeit</t>
  </si>
  <si>
    <t>Sofern der Bewerber kein Hersteller ist, hat er nachzuweisen, dass er zertifizierter Systempartner des für das Angebot vorgesehenen Systems ist (Als Anlage beizufügen: Zertifikat in Kopie, ausgestellt vom Hersteller des vorgesehenen Systems).
Den Nachweise als Anlage beifügen und im Verweisfeld die dazugehörige Anlagen-Nr. eintragen.
Falls der Bieter ein Hersteller ist, die Frage mit "Ja" beantworten und das im Verweis vermerken.</t>
  </si>
  <si>
    <t>Setzt der Bieter zur Erbringung der Leistungen Nachunternehmer ein, so sind diese mit Formblatt VHB-Bund 233 bzw. VHB-Bund 235 aufzuführen und im Verweis - Spalte "P" es vermerken.</t>
  </si>
  <si>
    <t>Eine Bewerbung als Bietergemeinschaft hat mit der Bewerbung eine vollständige Eigenerklärung (VHB Bund 234) zur Bietergemeinschaft einzureichen und im Verweis - Spalte "P" es vermerken.</t>
  </si>
  <si>
    <t xml:space="preserve">TB 1.9 </t>
  </si>
  <si>
    <t>Referenzen</t>
  </si>
  <si>
    <t>TB 1.9.1</t>
  </si>
  <si>
    <t>Der Bewerber bzw. Bietergemeinschaft hat durch Eigenerklärung vergleichbare Referenzaufträge der letzten drei Jahre anzugeben.
Alle Referenzen müssen den Umfang und den technischen Anspruch des jeweiligen Auftragsinhalts unter Nennung des Auftragswertes erläutern. 
Der jeweilige Referenzgeber ist mit vollständiger Unternehmens- oder Körperschaftsbezeichnung und Betriebssitz, auf die sich die Referenz bezieht, anzugeben, und der Bewerber hat jeweils einen sachkundigen Ansprechpartner des Referenzgebers mit Kontaktdaten (Telefon, Mail) zu benennen.
Beantworten  Sie bitte die Fragen und füllen Sie die beigefügte Anlage "Referenzbogen" aus.</t>
  </si>
  <si>
    <t>TB 1.9.1.1</t>
  </si>
  <si>
    <t>Referenz 1</t>
  </si>
  <si>
    <t>TB 1.9.1.2</t>
  </si>
  <si>
    <t>Referenz 2</t>
  </si>
  <si>
    <t>TB 1.9.1.3</t>
  </si>
  <si>
    <t>Referenz 3</t>
  </si>
  <si>
    <t>TB 1.8.1.3</t>
  </si>
  <si>
    <t>Teilnahmebedingungen*</t>
  </si>
  <si>
    <t>optionale weitere DIN Normschiene</t>
  </si>
  <si>
    <t>optionales RFID-Lesegerät</t>
  </si>
  <si>
    <t>LV VW 1.1.13</t>
  </si>
  <si>
    <t>Preis/Leistung gemäß UfAB</t>
  </si>
  <si>
    <t>Die im Register Teilnahmebedingungen gestellten Anforderungen werden erfüllt</t>
  </si>
  <si>
    <t>Erste Wertungsstufe - Eignungsprüfung</t>
  </si>
  <si>
    <t>Zweite Wertungsstufe      Formale Prüfung</t>
  </si>
  <si>
    <t>2.1.9</t>
  </si>
  <si>
    <t>Die Visitenwägen und die dazugehörigen Komponenten können nach Beauftragung Komplett oder auf Abruf in Teilmengen über einen Zeitraum von drei Jahren geliefert werden.</t>
  </si>
  <si>
    <t>Bürgschaft</t>
  </si>
  <si>
    <t>Bei Lieferung auf Abruf muss eine Vorauszahlungsbürgschaft vorgelegt werden, da die Abrechnung der Gesamtsumme bis zum Ende des Jahres erfolgt sein muss.</t>
  </si>
  <si>
    <t>HW 6</t>
  </si>
  <si>
    <t>LV-VW</t>
  </si>
  <si>
    <t>FK MA*</t>
  </si>
  <si>
    <t>LV MA*</t>
  </si>
  <si>
    <t>Leistungsverzeichnis E-Mail Archivierung</t>
  </si>
  <si>
    <t>Lizenzen E-Mail Archivierung</t>
  </si>
  <si>
    <t>Jahr: 2025 (bitte den Umsatz im in der Spalte "P" - "Verweis" eintragen)</t>
  </si>
  <si>
    <t>Jahr: 2024 (bitte den Umsatz im in der Spalte "P" - "Verweis" eintragen)</t>
  </si>
  <si>
    <t>Dienstleistungen</t>
  </si>
  <si>
    <t>Schulung Administratoren</t>
  </si>
  <si>
    <t>Einweisung und Schulung für bis zu 5  Nutzer.</t>
  </si>
  <si>
    <t>Stundenlohnarbeiten</t>
  </si>
  <si>
    <t>Stundenlohn Systemspezialist</t>
  </si>
  <si>
    <t>für Zusatzarbeiten</t>
  </si>
  <si>
    <t>Montags - freitags an Werktagen</t>
  </si>
  <si>
    <t>Zwischen 07.30 Uhr und 18.00 Uhr</t>
  </si>
  <si>
    <t>Stundensatz</t>
  </si>
  <si>
    <t xml:space="preserve">Die Abrechnung erfolgt nur nach Aufwand, der vor Ausführung durch den Auftraggeber z. B. per E-Mail oder Schriftform freizugeben ist. </t>
  </si>
  <si>
    <t>Stundenlohn Consultant</t>
  </si>
  <si>
    <t>Stundenlohn Projektmanager</t>
  </si>
  <si>
    <t>Summe Stundenlohnarbeiten</t>
  </si>
  <si>
    <t>Summe Dienstleistungen</t>
  </si>
  <si>
    <t>Inbetriebnahme</t>
  </si>
  <si>
    <t>Implementierungspauschale</t>
  </si>
  <si>
    <t>technische Einführung und Inbetriebnahme der angeboteten Archivierungslösung</t>
  </si>
  <si>
    <t xml:space="preserve">inkl. Konfiguration, Anbindung bestehender E-Mail Systeme, Durchführung notwendiger Funktionstests </t>
  </si>
  <si>
    <t>Pauschalpreis inkl. aller Auslagen wie Reisezeit, Reisekosten, Zuschläge usw.</t>
  </si>
  <si>
    <t>Summe E-Mail Archivierung</t>
  </si>
  <si>
    <t>Fragekatalog: Mail Archivierung</t>
  </si>
  <si>
    <t>E-Mail Archivierung</t>
  </si>
  <si>
    <t>Lizenzen und Support</t>
  </si>
  <si>
    <t>Herstellersupport 24x7 5 Jahre</t>
  </si>
  <si>
    <t>optionale Appliance</t>
  </si>
  <si>
    <t>Bei Kauflizenzen ist der Preis in EP Kauf einzutragen.</t>
  </si>
  <si>
    <t>Bei Cloud- bzw. Abolizenzen sind die monatlichen Kosten in EP Service einzutragen.</t>
  </si>
  <si>
    <t>Leistung gemäß "Leistungsbeschreibung WKK"</t>
  </si>
  <si>
    <t>Summe Lizenzen und Support</t>
  </si>
  <si>
    <t>Teilnahmebedingungen</t>
  </si>
  <si>
    <t>FK MA</t>
  </si>
  <si>
    <t>LV MA</t>
  </si>
  <si>
    <t>4. Wertungsstufe - Matrix</t>
  </si>
  <si>
    <t>4. Wertungsstufe - Ergebnis</t>
  </si>
  <si>
    <t>LV VW 1.1.1.2</t>
  </si>
  <si>
    <t>LV VW  Titelsumme 1.1</t>
  </si>
  <si>
    <t>LV VW  Titelsumme 1</t>
  </si>
  <si>
    <t>LV VW 2</t>
  </si>
  <si>
    <t xml:space="preserve">LV VW 2.1 </t>
  </si>
  <si>
    <t>LV VW 2.1.1</t>
  </si>
  <si>
    <t>LV VW 2.1.1.1</t>
  </si>
  <si>
    <t>LV VW 2.1.1.2</t>
  </si>
  <si>
    <t>LV VW 2.1.1.3</t>
  </si>
  <si>
    <t>LV VW 2.1.2</t>
  </si>
  <si>
    <t>LV VW 2.1.2.1</t>
  </si>
  <si>
    <t>LV VW 2.1.2.2</t>
  </si>
  <si>
    <t>LV VW  Titelsumme 2.1</t>
  </si>
  <si>
    <t xml:space="preserve">LV VW 2.2 </t>
  </si>
  <si>
    <t>LV VW 2.2.1</t>
  </si>
  <si>
    <t>LV VW 2.2.1.1</t>
  </si>
  <si>
    <t>LV VW 2.2.1.2</t>
  </si>
  <si>
    <t>LV VW 2.2.1.3</t>
  </si>
  <si>
    <t>LV VW 2.2.1.4</t>
  </si>
  <si>
    <t>LV VW 2.2.1.5</t>
  </si>
  <si>
    <t>LV VW 2.2.2</t>
  </si>
  <si>
    <t>LV VW 2.2.2.1</t>
  </si>
  <si>
    <t>LV VW 2.2.2.2</t>
  </si>
  <si>
    <t>LV VW 2.2.2.3</t>
  </si>
  <si>
    <t>LV VW 2.2.2.4</t>
  </si>
  <si>
    <t>LV VW 2.2.2.5</t>
  </si>
  <si>
    <t>LV VW 2.2.3</t>
  </si>
  <si>
    <t>LV VW 2.2.3.1</t>
  </si>
  <si>
    <t>LV VW 2.2.3.2</t>
  </si>
  <si>
    <t>LV VW 2.2.3.3</t>
  </si>
  <si>
    <t>LV VW 2.2.3.4</t>
  </si>
  <si>
    <t>LV VW 2.2.3.5</t>
  </si>
  <si>
    <t>LV VW  Titelsumme 2.2</t>
  </si>
  <si>
    <t>LV VW  Titelsumme 2</t>
  </si>
  <si>
    <t xml:space="preserve">Summe Summe E-Mail Archivierung </t>
  </si>
  <si>
    <t>Summe einmaliger Invest</t>
  </si>
  <si>
    <t>Summe lfd.Kosten über Laufzeit (S+SWP)</t>
  </si>
  <si>
    <t>Die Gesamt-Angebotssumme ist in das entsprechende Formblatt zu übertragen</t>
  </si>
  <si>
    <t>SW Pflege</t>
  </si>
  <si>
    <t>Die Lösung ist mit dem bestehenden Exchange Server kompatibel</t>
  </si>
  <si>
    <t>Die gestellten Anforderungen an den Hersteller-Support können vollumfänglich abgedeckt werden</t>
  </si>
  <si>
    <t>Die Lösung ist mit dem bestehenden Sophos Mailgateway kompatibel</t>
  </si>
  <si>
    <t>HW 1..1</t>
  </si>
  <si>
    <t>HW 1..2</t>
  </si>
  <si>
    <t>HW 1..3</t>
  </si>
  <si>
    <t>HW 1..4</t>
  </si>
  <si>
    <t>HW 1..5</t>
  </si>
  <si>
    <t>HW 1..6</t>
  </si>
  <si>
    <t>HW 1..7</t>
  </si>
  <si>
    <t>HW 1..8</t>
  </si>
  <si>
    <t>HW 1..9</t>
  </si>
  <si>
    <t>HW 1..10</t>
  </si>
  <si>
    <t>HW 1..11</t>
  </si>
  <si>
    <t>HW 1..12</t>
  </si>
  <si>
    <t>HW 1..13</t>
  </si>
  <si>
    <t>HW 1..14</t>
  </si>
  <si>
    <t>HW 1..15</t>
  </si>
  <si>
    <t>HW 1..16</t>
  </si>
  <si>
    <t>HW 2..1</t>
  </si>
  <si>
    <t>HW 2..2</t>
  </si>
  <si>
    <t>HW 2..3</t>
  </si>
  <si>
    <t>HW 2..4</t>
  </si>
  <si>
    <t>HW 2..5</t>
  </si>
  <si>
    <t>HW 3..1</t>
  </si>
  <si>
    <t>HW 4..1</t>
  </si>
  <si>
    <t>HW 5..1</t>
  </si>
  <si>
    <t>HW 6..1</t>
  </si>
  <si>
    <t>E-Mail-Archivierungslösung</t>
  </si>
  <si>
    <t>Das System erfüllt alle Anforderungen der jeweils gültigen Gesetzgebung zum Schutz personenbezogener Daten gemäß EU-Datenschutzgrundverordnung (DSGVO), Bundesdatenschutzgesetz (BDSG), Landesdatenschutzgesetz (LDSG) und Patientendaten-Schutz-Gesetz (PDSG).</t>
  </si>
  <si>
    <t>Die automatische Archivierung ein- und ausgehender E-Mails wird unterstützt.</t>
  </si>
  <si>
    <t>Die Archivierung kann journalbasiert oder durch ein technisch gleichwertiges Verfahren erfolgen.</t>
  </si>
  <si>
    <t>E-Mails werden einschließlich aller Anhänge und Metadaten archiviert.</t>
  </si>
  <si>
    <t>Die Archivierung erfolgt manipulationssicher und revisionssicher.</t>
  </si>
  <si>
    <t>Aufbewahrungsfristen können für Benutzer, Gruppen oder Postfächer definiert werden.</t>
  </si>
  <si>
    <t>Löschfristen können automatisiert umgesetzt werden.</t>
  </si>
  <si>
    <t>Legal Hold bzw. eine vergleichbare Sperrfunktion wird unterstützt.</t>
  </si>
  <si>
    <t>Eine Volltextsuche über E-Mails und Anhänge steht zur Verfügung.</t>
  </si>
  <si>
    <t>Einzelne archivierte E-Mails können wiederhergestellt werden.</t>
  </si>
  <si>
    <t>Die Lösung unterstützt rollenbasierte Berechtigungskonzepte.</t>
  </si>
  <si>
    <t>Die Anbindung an Active Directory oder Microsoft Entra ID ist möglich.</t>
  </si>
  <si>
    <t>Single Sign-on wird unterstützt.</t>
  </si>
  <si>
    <t>Die Übertragung archivierter Daten erfolgt verschlüsselt.</t>
  </si>
  <si>
    <t>Multi-Faktor-Authentifizierung wird unterstützt.</t>
  </si>
  <si>
    <t>Ein Backup- und Wiederherstellungskonzept ist Bestandteil der Lösung.</t>
  </si>
  <si>
    <t>Die Speicherung der Archivdaten erfolgt innerhalb der EU.</t>
  </si>
  <si>
    <t>Der Support wird in deutscher Sprache erbracht.</t>
  </si>
  <si>
    <t>Sicherheits- und Funktionsupdates werden bereitgestellt.</t>
  </si>
  <si>
    <t>Änderungen durch Updates oder Releases werden dokumentiert.</t>
  </si>
  <si>
    <t>Allgemeine Anforderungen</t>
  </si>
  <si>
    <t>Bewertungskriterien</t>
  </si>
  <si>
    <t>Stehen offene APIs für Drittsysteme zur Verfügung?</t>
  </si>
  <si>
    <t>Ist eine Integration in Monitoring- oder SIEM-Systeme möglich?</t>
  </si>
  <si>
    <t>Können Aufbewahrungsrichtlinien automatisiert aus Gruppen oder Rollen übernommen werden?</t>
  </si>
  <si>
    <t>Können Archivierungsrichtlinien zentral verwaltet werden?</t>
  </si>
  <si>
    <t>Ist die Lösung mandantenfähig?</t>
  </si>
  <si>
    <t>Können ganze Postfächer wiederhergestellt werden?</t>
  </si>
  <si>
    <t>Werden eDiscovery-Funktionen bereitgestellt?</t>
  </si>
  <si>
    <t>Können Audit- und Compliance-Reports erzeugt werden?</t>
  </si>
  <si>
    <t>Sind Exportfunktionen für Prüfungen vorhanden?</t>
  </si>
  <si>
    <t>Unterstützt die Lösung Datenmigrationen aus bestehenden Archiven?</t>
  </si>
  <si>
    <t>Werden Administratoren über neue Funktionen informiert?</t>
  </si>
  <si>
    <t>Werden KI-gestützte Such- oder Analysefunktionen angeboten?</t>
  </si>
  <si>
    <t>Können berechtigte Benutzer selbst auf ihre Archivdaten zugreifen?</t>
  </si>
  <si>
    <t>Können Suchabfragen gespeichert werden?</t>
  </si>
  <si>
    <t>Werden Suchoperatoren (AND,  OR, NOT usw.) unterstützt?</t>
  </si>
  <si>
    <t>Können Suchergebnisse gefiltert werden?</t>
  </si>
  <si>
    <t>Ist der Zugriff über Outlook möglich?</t>
  </si>
  <si>
    <t>Ist ein Webclient verfügbar?</t>
  </si>
  <si>
    <t>Können PST-Dateien übernommen werden?</t>
  </si>
  <si>
    <t>FK_MA</t>
  </si>
  <si>
    <t>FK_MA 1</t>
  </si>
  <si>
    <t xml:space="preserve">FK_MA 1.1 </t>
  </si>
  <si>
    <t>FK_MA 1.1.1</t>
  </si>
  <si>
    <t>FK_MA 1.1.1.1</t>
  </si>
  <si>
    <t>FK_MA 1.1.1.2</t>
  </si>
  <si>
    <t>FK_MA 1.1.1.3</t>
  </si>
  <si>
    <t>FK_MA 1.1.1.4</t>
  </si>
  <si>
    <t>FK_MA 1.1.1.5</t>
  </si>
  <si>
    <t>FK_MA 1.1.1.6</t>
  </si>
  <si>
    <t>FK_MA 1.1.1.7</t>
  </si>
  <si>
    <t>FK_MA 1.1.1.8</t>
  </si>
  <si>
    <t>FK_MA 1.1.1.9</t>
  </si>
  <si>
    <t>FK_MA 1.1.1.10</t>
  </si>
  <si>
    <t>FK_MA 1.1.1.11</t>
  </si>
  <si>
    <t>FK_MA 1.1.1.12</t>
  </si>
  <si>
    <t>FK_MA 1.1.1.13</t>
  </si>
  <si>
    <t>FK_MA 1.1.1.14</t>
  </si>
  <si>
    <t>FK_MA 1.1.1.15</t>
  </si>
  <si>
    <t>FK_MA 1.1.1.16</t>
  </si>
  <si>
    <t>FK_MA 1.1.1.17</t>
  </si>
  <si>
    <t>FK_MA 1.1.1.18</t>
  </si>
  <si>
    <t>FK_MA 1.1.1.19</t>
  </si>
  <si>
    <t>FK_MA 1.1.1.20</t>
  </si>
  <si>
    <t>FK_MA 1.1.1.21</t>
  </si>
  <si>
    <t>FK_MA 1.1.1.22</t>
  </si>
  <si>
    <t>FK_MA 1.1.1.23</t>
  </si>
  <si>
    <t>FK_MA 1.1.2</t>
  </si>
  <si>
    <t>FK_MA 1.1.2.1</t>
  </si>
  <si>
    <t>FK_MA 1.1.2.2</t>
  </si>
  <si>
    <t>FK_MA 1.1.2.3</t>
  </si>
  <si>
    <t>FK_MA 1.1.2.4</t>
  </si>
  <si>
    <t>FK_MA 1.1.2.5</t>
  </si>
  <si>
    <t>FK_MA 1.1.2.6</t>
  </si>
  <si>
    <t>FK_MA 1.1.2.7</t>
  </si>
  <si>
    <t>FK_MA 1.1.2.8</t>
  </si>
  <si>
    <t>FK_MA 1.1.2.9</t>
  </si>
  <si>
    <t>FK_MA 1.1.2.10</t>
  </si>
  <si>
    <t>FK_MA 1.1.2.11</t>
  </si>
  <si>
    <t>FK_MA 1.1.2.12</t>
  </si>
  <si>
    <t>FK_MA 1.1.2.13</t>
  </si>
  <si>
    <t>FK_MA 1.1.2.14</t>
  </si>
  <si>
    <t>FK_MA 1.1.2.15</t>
  </si>
  <si>
    <t>FK_MA 1.1.2.16</t>
  </si>
  <si>
    <t>FK_MA 1.1.2.17</t>
  </si>
  <si>
    <t>FK_MA 1.1.2.18</t>
  </si>
  <si>
    <t>FK_MA 1.1.2.19</t>
  </si>
  <si>
    <t>FK_MA 1.1.1.24</t>
  </si>
  <si>
    <t>4.2 Ergebnis -  Einfache Richtwertmethode</t>
  </si>
  <si>
    <r>
      <t>Kennzahl = L</t>
    </r>
    <r>
      <rPr>
        <b/>
        <sz val="8"/>
        <rFont val="Arial"/>
        <family val="2"/>
      </rPr>
      <t>eistung</t>
    </r>
    <r>
      <rPr>
        <b/>
        <sz val="11"/>
        <rFont val="Arial"/>
        <family val="2"/>
      </rPr>
      <t xml:space="preserve"> / P</t>
    </r>
    <r>
      <rPr>
        <b/>
        <sz val="9"/>
        <rFont val="Arial"/>
        <family val="2"/>
      </rPr>
      <t>reis</t>
    </r>
  </si>
  <si>
    <r>
      <t>Kennzahl</t>
    </r>
    <r>
      <rPr>
        <b/>
        <sz val="9"/>
        <rFont val="Arial"/>
        <family val="2"/>
      </rPr>
      <t xml:space="preserve"> </t>
    </r>
    <r>
      <rPr>
        <b/>
        <sz val="11"/>
        <rFont val="Arial"/>
        <family val="2"/>
      </rPr>
      <t>skaliert *</t>
    </r>
  </si>
  <si>
    <t>Eine Veränderung oder vorzeitige Löschung archivierter E-Mails ist auch für Administratoren technisch ausgeschlossen.</t>
  </si>
  <si>
    <t>Die vollständige Rückgabe bzw. der Export aller Archivdaten einschließlich Metadaten erfolgt bei Vertragsende in einem offenen, ohne Herstellersoftware auswertbaren Format.</t>
  </si>
  <si>
    <t>Nach Vertragsende werden alle beim Auftragnehmer verbliebenen Daten nachweislich und dokumentiert gelöscht.</t>
  </si>
  <si>
    <t>Alle administrativen Zugriffe werden protokolliert.</t>
  </si>
  <si>
    <t>Im Fall einer Cloud-Lösung kann ein C5-Testat (Typ 2) der datenverarbeitenden Stelle oder ein anerkannter gleichwertiger Nachweis vorgelegt werden. Im Fall einer On-Premises-Lösung kann eine Zertifizierung des Herstellers nach ISO 27001 oder ein gleichwertiger Nachweis vorgelegt werden.</t>
  </si>
  <si>
    <t>Erfüllt die Lösung die Anforderungen des branchenspezifischen Sicherheitsstandards B3S "Medizinische Versorgung" (Krankenhaus)?</t>
  </si>
  <si>
    <t>Kann der Bieter die Eignung der Lösung für den Einsatz in KRITIS-Einrichtungen nachweisen?</t>
  </si>
  <si>
    <t>Ist ein Vier-Augen-Prinzip für den Zugriff auf Archivdaten Dritter technisch erzwingbar?</t>
  </si>
  <si>
    <t>Können einzelne Postfächer oder Organisationseinheiten (z. B. Betriebsrat, Personalwesen, Betriebsarzt, Seelsorge, Schwerbehindertenvertretung) von der Archivierung ausgenommen werden?</t>
  </si>
  <si>
    <t>Können als privat gekennzeichnete E-Mails von der Archivierung oder vom Zugriff ausgenommen werden?</t>
  </si>
  <si>
    <t>Lassen sich Archivierungs- und Zugriffsregeln so konfigurieren, dass die Vorgaben einer Betriebs- bzw. Dienstvereinbarung technisch abgebildet werden?</t>
  </si>
  <si>
    <t>Können auch E-Mails archiviert werden, die von Fachanwendungen (z. B. KIS, RIS, LIS) über SMTP versendet werden?</t>
  </si>
  <si>
    <t>Können Funktions- und Gruppenpostfächer mit eigenen Berechtigungs- und Aufbewahrungsregeln archiviert werden?</t>
  </si>
  <si>
    <t>Wird die Löschung nach Ablauf der Aufbewahrungsfrist revisionssicher protokolliert und als Nachweis exportiert?</t>
  </si>
  <si>
    <t>Können E-Mails, die vom vorgelagerten Mailgateway im Klartext übergeben werden, vollständig einschließlich aller Anhänge archiviert und durchsucht werden?</t>
  </si>
  <si>
    <t>Unterstützt die Lösung hybride Umgebungen aus Exchange Server und Exchange Online?</t>
  </si>
  <si>
    <t>Unterstützt die Lösung Microsoft 365 / Exchange Online vollumfänglich?</t>
  </si>
  <si>
    <t>Ist eine Archivierung auch ohne Journalpostfach möglich (z. B. über transport- oder API-basierte Verfahren)?</t>
  </si>
  <si>
    <t>Ist ein vollständig virtualisierter Betrieb (VMware / Hyper-V) möglich?</t>
  </si>
  <si>
    <t>Ist ein hochverfügbarer Betrieb (Cluster) ohne Single Point of Failure möglich?</t>
  </si>
  <si>
    <t>Ist ein georedundanter Betrieb über zwei Rechenzentren möglich?</t>
  </si>
  <si>
    <t>Unterstützt die Lösung WORM-Speicher (z. B. S3 Object Lock, WORM-fähiges NAS)?</t>
  </si>
  <si>
    <t>Wird die Integrität der Archivdaten laufend durch Hashwerte bzw. Prüfsummen verifiziert?</t>
  </si>
  <si>
    <t>Erfolgt eine automatisierte und protokollierte Konsistenzprüfung des Archivbestands?</t>
  </si>
  <si>
    <t>Behält der Auftraggeber die Schlüsselhoheit (eigene Schlüsselverwaltung, BYOK/HYOK)?</t>
  </si>
  <si>
    <t>Werden Single-Instance-Storage bzw. Deduplizierung unterstützt?</t>
  </si>
  <si>
    <t>Wird eine Komprimierung der Archivdaten unterstützt?</t>
  </si>
  <si>
    <t>Ist ein Betrieb ohne Stubbing (ohne Veränderung der Postfächer) möglich?</t>
  </si>
  <si>
    <t>Kann alternativ eine Postfachentlastung per Stubbing aktiviert werden?</t>
  </si>
  <si>
    <t>FK_MA 1.1.1.25</t>
  </si>
  <si>
    <t>FK_MA 1.1.1.26</t>
  </si>
  <si>
    <t>FK_MA 1.1.1.27</t>
  </si>
  <si>
    <t>FK_MA 1.1.2.20</t>
  </si>
  <si>
    <t>FK_MA 1.1.2.21</t>
  </si>
  <si>
    <t>FK_MA 1.1.2.22</t>
  </si>
  <si>
    <t>FK_MA 1.1.2.23</t>
  </si>
  <si>
    <t>FK_MA 1.1.2.24</t>
  </si>
  <si>
    <t>FK_MA 1.1.2.25</t>
  </si>
  <si>
    <t>FK_MA 1.1.2.26</t>
  </si>
  <si>
    <t>FK_MA 1.1.2.27</t>
  </si>
  <si>
    <t>FK_MA 1.1.2.28</t>
  </si>
  <si>
    <t>FK_MA 1.1.2.29</t>
  </si>
  <si>
    <t>FK_MA 1.1.2.30</t>
  </si>
  <si>
    <t>FK_MA 1.1.2.31</t>
  </si>
  <si>
    <t>FK_MA 1.1.2.32</t>
  </si>
  <si>
    <t>FK_MA 1.1.2.33</t>
  </si>
  <si>
    <t>FK_MA 1.1.2.34</t>
  </si>
  <si>
    <t>Ist der Archivzugriff über mobile Endgeräte (Smartphone/Tablet) möglich?</t>
  </si>
  <si>
    <t>Steht ein Add-in für Outlook Web App bzw. das neue Outlook zur Verfügung?</t>
  </si>
  <si>
    <t>Werden Inhalte gängiger Anhangformate (PDF, Office, ZIP) in die Volltextsuche einbezogen?</t>
  </si>
  <si>
    <t>Werden gescannte Dokumente per OCR durchsuchbar gemacht?</t>
  </si>
  <si>
    <t>Ist eine Suche über mehrere Postfächer bzw. den gesamten Archivbestand möglich?</t>
  </si>
  <si>
    <t>Werden Exporte gerichtsverwertbar einschließlich Metadaten und Prüfsummen erzeugt?</t>
  </si>
  <si>
    <t>Ist eine Trennung von Administration und Revision technisch möglich (Administratoren können Protokolle nicht verändern)?</t>
  </si>
  <si>
    <t>Werden Benutzerkonten automatisiert aus dem Verzeichnisdienst bereitgestellt und deaktiviert (Provisioning/Deprovisioning)?</t>
  </si>
  <si>
    <t>Ist eine Erweiterung von Lizenz- und Speicherkapazität im laufenden Betrieb möglich?</t>
  </si>
  <si>
    <t>Wird eine Test- bzw. Sandbox-Umgebung bereitgestellt?</t>
  </si>
  <si>
    <t>Ist die Benutzeroberfläche vollständig in deutscher Sprache verfügbar?</t>
  </si>
  <si>
    <t>Wird eine deutschsprachige Administrations- und Betriebsdokumentation bereitgestellt?</t>
  </si>
  <si>
    <t>Bleiben bereits archivierte Daten auch bei einer Reduzierung der Lizenzanzahl vollständig zugreifbar?</t>
  </si>
  <si>
    <t>Wird nach Vertragsende ein lesender Zugriff auf die Archivdaten für einen definierten Übergangszeitraum ermöglicht?</t>
  </si>
  <si>
    <t>Ist der vollständige Export der Archivdaten einschließlich Metadaten und Berechtigungen kostenfrei?</t>
  </si>
  <si>
    <t>Erfolgt der Export in einem herstellerunabhängigen Format (z. B. EML/MIME mit XML-Metadaten)?</t>
  </si>
  <si>
    <t>Unterstützt der Bieter die Migration auf ein Nachfolgesystem?</t>
  </si>
  <si>
    <t>Liegt eine verbindliche Zusage zum Produktlebenszyklus (Wartungs- und Supportzeitraum) vor?</t>
  </si>
  <si>
    <t>Wird ein Rechenzentrumsstandort in Deutschland angeboten?</t>
  </si>
  <si>
    <t>Werden die Archivdaten verschlüsselt gespeichert?</t>
  </si>
  <si>
    <t>Können mehrere unterschiedliche Aufbewahrungsfristen (z. B. 5 und 10 Jahre) parallel betrieben werden?</t>
  </si>
  <si>
    <t>FK_MA 1.1.2.35</t>
  </si>
  <si>
    <t>FK_MA 1.1.2.36</t>
  </si>
  <si>
    <t>FK_MA 1.1.2.37</t>
  </si>
  <si>
    <t>FK_MA 1.1.2.38</t>
  </si>
  <si>
    <t>FK_MA 1.1.2.39</t>
  </si>
  <si>
    <t>FK_MA 1.1.2.40</t>
  </si>
  <si>
    <t>FK_MA 1.1.2.41</t>
  </si>
  <si>
    <t>FK_MA 1.1.2.42</t>
  </si>
  <si>
    <t>FK_MA 1.1.2.43</t>
  </si>
  <si>
    <t>FK_MA 1.1.2.44</t>
  </si>
  <si>
    <t>FK_MA 1.1.2.45</t>
  </si>
  <si>
    <t>FK_MA 1.1.2.46</t>
  </si>
  <si>
    <t>FK_MA 1.1.2.47</t>
  </si>
  <si>
    <t>FK_MA 1.1.2.48</t>
  </si>
  <si>
    <t>FK_MA 1.1.2.49</t>
  </si>
  <si>
    <t>FK_MA 1.1.2.50</t>
  </si>
  <si>
    <t>FK_MA 1.1.2.51</t>
  </si>
  <si>
    <t>FK_MA 1.1.2.52</t>
  </si>
  <si>
    <t>FK_MA 1.1.2.53</t>
  </si>
  <si>
    <t>FK_MA 1.1.2.54</t>
  </si>
  <si>
    <t>FK_MA 1.1.2.55</t>
  </si>
  <si>
    <t>FK_MA 1.1.2.56</t>
  </si>
  <si>
    <t>FK_MA 1.1.2.57</t>
  </si>
  <si>
    <t>FK_MA 1.1.2.58</t>
  </si>
  <si>
    <t>FK_MA 1.1.2.59</t>
  </si>
  <si>
    <t>FK_MA 1.1.2.60</t>
  </si>
  <si>
    <t>FK_MA 1.1.2.61</t>
  </si>
  <si>
    <t>FK_MA 1.1.2.62</t>
  </si>
  <si>
    <t>FK_MA 1.1.2.63</t>
  </si>
  <si>
    <t>FK_MA 1.1.2.64</t>
  </si>
  <si>
    <t>E-Mail-Archivierung_Westpfalz-Klinikum_2026_VgV</t>
  </si>
  <si>
    <t>E-Mail-Archivierung_WKK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</si>
</sst>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quot;_-;\-* #,##0.00\ &quot;€&quot;_-;_-* &quot;-&quot;??\ &quot;€&quot;_-;_-@_-"/>
    <numFmt numFmtId="164" formatCode="_-* #,##0.00\ _€_-;\-* #,##0.00\ _€_-;_-* &quot;-&quot;??\ _€_-;_-@_-"/>
    <numFmt numFmtId="165" formatCode="#,##0.00\ &quot;DM&quot;;[Red]\-#,##0.00\ &quot;DM&quot;"/>
    <numFmt numFmtId="166" formatCode="#,##0.00\ [$€];[Red]\-#,##0.00\ [$€]"/>
    <numFmt numFmtId="167" formatCode="_-* #,##0.00\ [$€-407]_-;\-* #,##0.00\ [$€-407]_-;_-* &quot;-&quot;??\ [$€-407]_-;_-@_-"/>
    <numFmt numFmtId="168" formatCode="0.0%"/>
    <numFmt numFmtId="169" formatCode="#,##0.00\ \€"/>
    <numFmt numFmtId="170" formatCode="0.000"/>
    <numFmt numFmtId="171" formatCode="#,##0.00\ &quot;€&quot;"/>
    <numFmt numFmtId="172" formatCode="#,##0\ &quot;€&quot;"/>
    <numFmt numFmtId="173" formatCode="_-* #,##0.000\ _€_-;\-* #,##0.000\ _€_-;_-* &quot;-&quot;??\ _€_-;_-@_-"/>
    <numFmt numFmtId="174" formatCode="0.00000"/>
  </numFmts>
  <fonts count="8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sz val="8"/>
      <name val="Arial"/>
      <family val="2"/>
    </font>
    <font>
      <b/>
      <sz val="10"/>
      <name val="Arial"/>
      <family val="2"/>
    </font>
    <font>
      <i/>
      <sz val="8"/>
      <name val="Arial"/>
      <family val="2"/>
    </font>
    <font>
      <sz val="10"/>
      <name val="MS Sans Serif"/>
      <family val="2"/>
    </font>
    <font>
      <b/>
      <sz val="8"/>
      <color indexed="9"/>
      <name val="MS Sans Serif"/>
      <family val="2"/>
    </font>
    <font>
      <sz val="8"/>
      <color theme="0"/>
      <name val="Arial"/>
      <family val="2"/>
    </font>
    <font>
      <sz val="10"/>
      <name val="MS Sans Serif"/>
      <family val="2"/>
    </font>
    <font>
      <b/>
      <sz val="8"/>
      <color theme="0"/>
      <name val="Arial"/>
      <family val="2"/>
    </font>
    <font>
      <sz val="10"/>
      <name val="MS Sans Serif"/>
    </font>
    <font>
      <b/>
      <sz val="10"/>
      <color theme="0"/>
      <name val="Arial"/>
      <family val="2"/>
    </font>
    <font>
      <sz val="11"/>
      <name val="Arial"/>
      <family val="2"/>
    </font>
    <font>
      <b/>
      <sz val="9"/>
      <name val="Arial"/>
      <family val="2"/>
    </font>
    <font>
      <sz val="9"/>
      <name val="Arial"/>
      <family val="2"/>
    </font>
    <font>
      <b/>
      <sz val="10"/>
      <color indexed="12"/>
      <name val="Arial"/>
      <family val="2"/>
    </font>
    <font>
      <sz val="10"/>
      <color rgb="FFFF0000"/>
      <name val="Arial"/>
      <family val="2"/>
    </font>
    <font>
      <b/>
      <sz val="10"/>
      <color rgb="FFFF0000"/>
      <name val="Arial"/>
      <family val="2"/>
    </font>
    <font>
      <b/>
      <sz val="14"/>
      <name val="Arial"/>
      <family val="2"/>
    </font>
    <font>
      <b/>
      <sz val="10"/>
      <color rgb="FFFFFFFF"/>
      <name val="Arial"/>
      <family val="2"/>
    </font>
    <font>
      <b/>
      <sz val="10"/>
      <color rgb="FF000000"/>
      <name val="Arial"/>
      <family val="2"/>
    </font>
    <font>
      <sz val="10"/>
      <color theme="0"/>
      <name val="Arial"/>
      <family val="2"/>
    </font>
    <font>
      <b/>
      <sz val="10"/>
      <color rgb="FFC00000"/>
      <name val="Arial"/>
      <family val="2"/>
    </font>
    <font>
      <sz val="10"/>
      <color rgb="FF000000"/>
      <name val="Arial"/>
      <family val="2"/>
    </font>
    <font>
      <sz val="11"/>
      <color indexed="8"/>
      <name val="Calibri"/>
      <family val="2"/>
    </font>
    <font>
      <sz val="10"/>
      <name val="Arial"/>
      <family val="2"/>
    </font>
    <font>
      <b/>
      <sz val="11"/>
      <name val="Arial"/>
      <family val="2"/>
    </font>
    <font>
      <sz val="12"/>
      <name val="Arial"/>
      <family val="2"/>
    </font>
    <font>
      <b/>
      <sz val="12"/>
      <name val="Arial"/>
      <family val="2"/>
    </font>
    <font>
      <b/>
      <sz val="12"/>
      <color theme="0"/>
      <name val="Arial"/>
      <family val="2"/>
    </font>
    <font>
      <b/>
      <sz val="10"/>
      <color indexed="10"/>
      <name val="Arial"/>
      <family val="2"/>
    </font>
    <font>
      <b/>
      <sz val="12"/>
      <color indexed="10"/>
      <name val="Arial"/>
      <family val="2"/>
    </font>
    <font>
      <sz val="12"/>
      <color theme="0"/>
      <name val="Arial"/>
      <family val="2"/>
    </font>
    <font>
      <sz val="9"/>
      <color indexed="81"/>
      <name val="Segoe UI"/>
      <family val="2"/>
    </font>
    <font>
      <b/>
      <sz val="10"/>
      <color rgb="FF0000FF"/>
      <name val="Arial"/>
      <family val="2"/>
    </font>
    <font>
      <b/>
      <sz val="12"/>
      <color rgb="FF0000FF"/>
      <name val="Arial"/>
      <family val="2"/>
    </font>
    <font>
      <b/>
      <sz val="11"/>
      <color rgb="FF0000FF"/>
      <name val="Arial"/>
      <family val="2"/>
    </font>
    <font>
      <b/>
      <sz val="11"/>
      <color theme="0"/>
      <name val="Arial"/>
      <family val="2"/>
    </font>
    <font>
      <b/>
      <sz val="11"/>
      <color rgb="FFFFFFFF"/>
      <name val="Arial"/>
      <family val="2"/>
    </font>
    <font>
      <b/>
      <sz val="11"/>
      <color rgb="FF000000"/>
      <name val="Arial"/>
      <family val="2"/>
    </font>
    <font>
      <sz val="11"/>
      <color rgb="FFFF0000"/>
      <name val="Arial"/>
      <family val="2"/>
    </font>
    <font>
      <b/>
      <sz val="20"/>
      <color rgb="FFFF0000"/>
      <name val="Arial"/>
      <family val="2"/>
    </font>
    <font>
      <b/>
      <sz val="10"/>
      <color theme="0" tint="-4.9989318521683403E-2"/>
      <name val="Arial"/>
      <family val="2"/>
    </font>
    <font>
      <strike/>
      <sz val="10"/>
      <color rgb="FFFF0000"/>
      <name val="Arial"/>
      <family val="2"/>
    </font>
    <font>
      <b/>
      <sz val="10"/>
      <name val="MS Sans Serif"/>
      <family val="2"/>
    </font>
    <font>
      <b/>
      <sz val="10"/>
      <name val="MS Sans Serif"/>
    </font>
    <font>
      <b/>
      <sz val="10"/>
      <color rgb="FFFF00FF"/>
      <name val="Arial"/>
      <family val="2"/>
    </font>
    <font>
      <b/>
      <sz val="11"/>
      <color theme="0" tint="-4.9989318521683403E-2"/>
      <name val="Arial"/>
      <family val="2"/>
    </font>
    <font>
      <sz val="11"/>
      <color indexed="81"/>
      <name val="Segoe UI"/>
      <family val="2"/>
    </font>
    <font>
      <sz val="10"/>
      <color indexed="8"/>
      <name val="Arial"/>
      <family val="2"/>
    </font>
    <font>
      <i/>
      <sz val="8"/>
      <color theme="0"/>
      <name val="Arial"/>
      <family val="2"/>
    </font>
    <font>
      <sz val="21"/>
      <name val="Arial"/>
      <family val="2"/>
    </font>
    <font>
      <sz val="20"/>
      <name val="Arial"/>
      <family val="2"/>
    </font>
    <font>
      <sz val="8"/>
      <color rgb="FF000000"/>
      <name val="Arial"/>
      <family val="2"/>
    </font>
    <font>
      <sz val="11"/>
      <color indexed="14"/>
      <name val="Arial"/>
      <family val="2"/>
    </font>
    <font>
      <sz val="10"/>
      <color theme="1"/>
      <name val="Arial"/>
      <family val="2"/>
    </font>
    <font>
      <sz val="11"/>
      <color theme="0"/>
      <name val="Calibri"/>
      <family val="2"/>
      <scheme val="minor"/>
    </font>
    <font>
      <b/>
      <sz val="16"/>
      <name val="Arial"/>
      <family val="2"/>
    </font>
    <font>
      <sz val="14"/>
      <name val="Arial"/>
      <family val="2"/>
    </font>
    <font>
      <b/>
      <sz val="14"/>
      <color rgb="FFFF0000"/>
      <name val="Arial"/>
      <family val="2"/>
    </font>
    <font>
      <b/>
      <sz val="11"/>
      <color theme="1"/>
      <name val="Arial"/>
      <family val="2"/>
    </font>
    <font>
      <sz val="12"/>
      <color rgb="FFFF0000"/>
      <name val="Arial"/>
      <family val="2"/>
    </font>
    <font>
      <b/>
      <sz val="12"/>
      <color rgb="FFFF0000"/>
      <name val="Arial"/>
      <family val="2"/>
    </font>
    <font>
      <sz val="11"/>
      <color theme="3"/>
      <name val="Calibri"/>
      <family val="2"/>
      <scheme val="minor"/>
    </font>
    <font>
      <b/>
      <sz val="11"/>
      <color rgb="FFFF0000"/>
      <name val="Arial"/>
      <family val="2"/>
    </font>
    <font>
      <sz val="21"/>
      <color theme="1"/>
      <name val="Arial"/>
      <family val="2"/>
    </font>
  </fonts>
  <fills count="44">
    <fill>
      <patternFill patternType="none"/>
    </fill>
    <fill>
      <patternFill patternType="gray125"/>
    </fill>
    <fill>
      <patternFill patternType="solid">
        <fgColor indexed="18"/>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rgb="FF00206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26"/>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rgb="FFFFFFFF"/>
        <bgColor indexed="64"/>
      </patternFill>
    </fill>
    <fill>
      <patternFill patternType="solid">
        <fgColor rgb="FFC5D9F1"/>
        <bgColor indexed="64"/>
      </patternFill>
    </fill>
    <fill>
      <patternFill patternType="solid">
        <fgColor theme="3" tint="0.59999389629810485"/>
        <bgColor indexed="64"/>
      </patternFill>
    </fill>
    <fill>
      <patternFill patternType="solid">
        <fgColor rgb="FF8DB4E2"/>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4F81BD"/>
        <bgColor indexed="64"/>
      </patternFill>
    </fill>
    <fill>
      <patternFill patternType="solid">
        <fgColor theme="3"/>
        <bgColor indexed="64"/>
      </patternFill>
    </fill>
    <fill>
      <patternFill patternType="solid">
        <fgColor theme="4" tint="-0.249977111117893"/>
        <bgColor indexed="64"/>
      </patternFill>
    </fill>
    <fill>
      <patternFill patternType="solid">
        <fgColor rgb="FFFF0000"/>
        <bgColor indexed="64"/>
      </patternFill>
    </fill>
    <fill>
      <patternFill patternType="solid">
        <fgColor rgb="FF015F11"/>
        <bgColor indexed="64"/>
      </patternFill>
    </fill>
    <fill>
      <patternFill patternType="solid">
        <fgColor theme="3" tint="0.39997558519241921"/>
        <bgColor indexed="64"/>
      </patternFill>
    </fill>
    <fill>
      <patternFill patternType="solid">
        <fgColor rgb="FFF2F2F2"/>
        <bgColor indexed="64"/>
      </patternFill>
    </fill>
    <fill>
      <patternFill patternType="solid">
        <fgColor rgb="FFD9D9D9"/>
        <bgColor indexed="64"/>
      </patternFill>
    </fill>
    <fill>
      <patternFill patternType="solid">
        <fgColor theme="2"/>
        <bgColor indexed="64"/>
      </patternFill>
    </fill>
    <fill>
      <patternFill patternType="solid">
        <fgColor rgb="FF1F497D"/>
        <bgColor indexed="64"/>
      </patternFill>
    </fill>
    <fill>
      <patternFill patternType="solid">
        <fgColor rgb="FFDCE6F1"/>
        <bgColor indexed="64"/>
      </patternFill>
    </fill>
    <fill>
      <patternFill patternType="solid">
        <fgColor rgb="FFEEECE1"/>
        <bgColor indexed="64"/>
      </patternFill>
    </fill>
    <fill>
      <patternFill patternType="solid">
        <fgColor theme="4" tint="0.79995117038483843"/>
        <bgColor indexed="64"/>
      </patternFill>
    </fill>
    <fill>
      <patternFill patternType="solid">
        <fgColor rgb="FFFFC000"/>
        <bgColor indexed="64"/>
      </patternFill>
    </fill>
    <fill>
      <patternFill patternType="solid">
        <fgColor theme="4"/>
        <bgColor theme="4"/>
      </patternFill>
    </fill>
    <fill>
      <patternFill patternType="solid">
        <fgColor rgb="FFC00000"/>
        <bgColor indexed="64"/>
      </patternFill>
    </fill>
    <fill>
      <patternFill patternType="solid">
        <fgColor rgb="FFFF5757"/>
        <bgColor indexed="64"/>
      </patternFill>
    </fill>
    <fill>
      <patternFill patternType="solid">
        <fgColor rgb="FFAC0000"/>
        <bgColor indexed="64"/>
      </patternFill>
    </fill>
    <fill>
      <patternFill patternType="solid">
        <fgColor theme="0"/>
        <bgColor indexed="64"/>
      </patternFill>
    </fill>
    <fill>
      <patternFill patternType="solid">
        <fgColor rgb="FFF2DCDB"/>
        <bgColor indexed="64"/>
      </patternFill>
    </fill>
    <fill>
      <patternFill patternType="solid">
        <fgColor rgb="FFD8E3E9"/>
        <bgColor indexed="64"/>
      </patternFill>
    </fill>
    <fill>
      <patternFill patternType="solid">
        <fgColor indexed="41"/>
        <bgColor indexed="64"/>
      </patternFill>
    </fill>
    <fill>
      <patternFill patternType="solid">
        <fgColor indexed="42"/>
        <bgColor indexed="64"/>
      </patternFill>
    </fill>
    <fill>
      <patternFill patternType="solid">
        <fgColor rgb="FFCCFFCC"/>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bottom/>
      <diagonal/>
    </border>
    <border>
      <left style="medium">
        <color indexed="64"/>
      </left>
      <right style="thin">
        <color indexed="64"/>
      </right>
      <top/>
      <bottom/>
      <diagonal/>
    </border>
    <border>
      <left style="medium">
        <color indexed="64"/>
      </left>
      <right/>
      <top/>
      <bottom style="medium">
        <color indexed="64"/>
      </bottom>
      <diagonal/>
    </border>
    <border>
      <left style="medium">
        <color auto="1"/>
      </left>
      <right style="thin">
        <color auto="1"/>
      </right>
      <top/>
      <bottom style="medium">
        <color auto="1"/>
      </bottom>
      <diagonal/>
    </border>
    <border>
      <left style="thin">
        <color indexed="64"/>
      </left>
      <right style="medium">
        <color indexed="64"/>
      </right>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bottom style="thick">
        <color indexed="64"/>
      </bottom>
      <diagonal/>
    </border>
    <border>
      <left style="thick">
        <color indexed="64"/>
      </left>
      <right/>
      <top style="thick">
        <color indexed="64"/>
      </top>
      <bottom/>
      <diagonal/>
    </border>
    <border>
      <left/>
      <right style="medium">
        <color indexed="64"/>
      </right>
      <top style="thick">
        <color indexed="64"/>
      </top>
      <bottom/>
      <diagonal/>
    </border>
    <border>
      <left style="medium">
        <color indexed="64"/>
      </left>
      <right/>
      <top style="thick">
        <color indexed="64"/>
      </top>
      <bottom/>
      <diagonal/>
    </border>
    <border>
      <left/>
      <right style="thick">
        <color indexed="64"/>
      </right>
      <top/>
      <bottom style="medium">
        <color indexed="64"/>
      </bottom>
      <diagonal/>
    </border>
    <border>
      <left style="thick">
        <color indexed="64"/>
      </left>
      <right/>
      <top/>
      <bottom style="medium">
        <color indexed="64"/>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medium">
        <color indexed="64"/>
      </bottom>
      <diagonal/>
    </border>
    <border>
      <left style="thick">
        <color indexed="64"/>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thick">
        <color indexed="64"/>
      </right>
      <top/>
      <bottom style="thin">
        <color indexed="64"/>
      </bottom>
      <diagonal/>
    </border>
    <border>
      <left style="thick">
        <color indexed="64"/>
      </left>
      <right style="thin">
        <color indexed="64"/>
      </right>
      <top style="medium">
        <color indexed="64"/>
      </top>
      <bottom style="thin">
        <color indexed="64"/>
      </bottom>
      <diagonal/>
    </border>
    <border>
      <left style="thin">
        <color auto="1"/>
      </left>
      <right style="thin">
        <color auto="1"/>
      </right>
      <top style="thin">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style="thick">
        <color indexed="64"/>
      </top>
      <bottom/>
      <diagonal/>
    </border>
    <border>
      <left style="thin">
        <color indexed="64"/>
      </left>
      <right style="medium">
        <color indexed="64"/>
      </right>
      <top style="thick">
        <color indexed="64"/>
      </top>
      <bottom/>
      <diagonal/>
    </border>
    <border>
      <left style="medium">
        <color indexed="64"/>
      </left>
      <right style="thin">
        <color indexed="64"/>
      </right>
      <top style="thick">
        <color indexed="64"/>
      </top>
      <bottom/>
      <diagonal/>
    </border>
    <border>
      <left style="thick">
        <color indexed="64"/>
      </left>
      <right style="thin">
        <color indexed="64"/>
      </right>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ck">
        <color indexed="64"/>
      </bottom>
      <diagonal/>
    </border>
    <border>
      <left/>
      <right/>
      <top style="thick">
        <color indexed="64"/>
      </top>
      <bottom/>
      <diagonal/>
    </border>
    <border>
      <left style="thin">
        <color indexed="64"/>
      </left>
      <right/>
      <top/>
      <bottom style="thick">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thin">
        <color indexed="64"/>
      </right>
      <top style="thin">
        <color indexed="64"/>
      </top>
      <bottom style="thin">
        <color indexed="64"/>
      </bottom>
      <diagonal/>
    </border>
    <border>
      <left style="thin">
        <color theme="4" tint="0.39997558519241921"/>
      </left>
      <right style="thin">
        <color theme="4" tint="0.39997558519241921"/>
      </right>
      <top/>
      <bottom/>
      <diagonal/>
    </border>
    <border>
      <left/>
      <right/>
      <top/>
      <bottom style="thin">
        <color indexed="9"/>
      </bottom>
      <diagonal/>
    </border>
    <border>
      <left style="thin">
        <color auto="1"/>
      </left>
      <right style="thin">
        <color auto="1"/>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indexed="64"/>
      </right>
      <top/>
      <bottom/>
      <diagonal/>
    </border>
    <border>
      <left style="thin">
        <color auto="1"/>
      </left>
      <right style="thin">
        <color auto="1"/>
      </right>
      <top style="thin">
        <color indexed="64"/>
      </top>
      <bottom style="thin">
        <color indexed="64"/>
      </bottom>
      <diagonal/>
    </border>
    <border>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indexed="64"/>
      </top>
      <bottom style="thin">
        <color indexed="64"/>
      </bottom>
      <diagonal/>
    </border>
    <border>
      <left style="medium">
        <color indexed="64"/>
      </left>
      <right style="thin">
        <color auto="1"/>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medium">
        <color indexed="64"/>
      </left>
      <right style="thin">
        <color auto="1"/>
      </right>
      <top style="thin">
        <color indexed="64"/>
      </top>
      <bottom style="thin">
        <color indexed="64"/>
      </bottom>
      <diagonal/>
    </border>
    <border>
      <left/>
      <right style="thin">
        <color auto="1"/>
      </right>
      <top style="thin">
        <color indexed="64"/>
      </top>
      <bottom style="thin">
        <color indexed="64"/>
      </bottom>
      <diagonal/>
    </border>
  </borders>
  <cellStyleXfs count="185">
    <xf numFmtId="0" fontId="0" fillId="0" borderId="0"/>
    <xf numFmtId="166" fontId="20" fillId="0" borderId="0" applyFont="0" applyFill="0" applyBorder="0" applyAlignment="0" applyProtection="0"/>
    <xf numFmtId="0" fontId="20" fillId="0" borderId="0"/>
    <xf numFmtId="44" fontId="14" fillId="0" borderId="0" applyFont="0" applyFill="0" applyBorder="0" applyAlignment="0" applyProtection="0"/>
    <xf numFmtId="0" fontId="14" fillId="0" borderId="0"/>
    <xf numFmtId="0" fontId="14" fillId="0" borderId="0"/>
    <xf numFmtId="0" fontId="23" fillId="0" borderId="0"/>
    <xf numFmtId="40" fontId="23" fillId="0" borderId="0" applyFont="0" applyFill="0" applyBorder="0" applyAlignment="0" applyProtection="0"/>
    <xf numFmtId="166" fontId="23" fillId="0" borderId="0" applyFont="0" applyFill="0" applyBorder="0" applyAlignment="0" applyProtection="0"/>
    <xf numFmtId="165" fontId="23" fillId="0" borderId="0" applyFont="0" applyFill="0" applyBorder="0" applyAlignment="0" applyProtection="0"/>
    <xf numFmtId="164" fontId="14" fillId="0" borderId="0" applyFont="0" applyFill="0" applyBorder="0" applyAlignment="0" applyProtection="0"/>
    <xf numFmtId="0" fontId="20" fillId="0" borderId="0"/>
    <xf numFmtId="0" fontId="14" fillId="0" borderId="0"/>
    <xf numFmtId="44" fontId="14" fillId="0" borderId="0" applyFont="0" applyFill="0" applyBorder="0" applyAlignment="0" applyProtection="0"/>
    <xf numFmtId="0" fontId="25" fillId="0" borderId="0"/>
    <xf numFmtId="165" fontId="25" fillId="0" borderId="0" applyFont="0" applyFill="0" applyBorder="0" applyAlignment="0" applyProtection="0"/>
    <xf numFmtId="0" fontId="13" fillId="0" borderId="0"/>
    <xf numFmtId="164" fontId="14" fillId="0" borderId="0" applyFont="0" applyFill="0" applyBorder="0" applyAlignment="0" applyProtection="0"/>
    <xf numFmtId="44" fontId="14" fillId="0" borderId="0" applyFont="0" applyFill="0" applyBorder="0" applyAlignment="0" applyProtection="0"/>
    <xf numFmtId="0" fontId="25" fillId="0" borderId="0"/>
    <xf numFmtId="40" fontId="25" fillId="0" borderId="0" applyFont="0" applyFill="0" applyBorder="0" applyAlignment="0" applyProtection="0"/>
    <xf numFmtId="166" fontId="25" fillId="0" borderId="0" applyFont="0" applyFill="0" applyBorder="0" applyAlignment="0" applyProtection="0"/>
    <xf numFmtId="165" fontId="25"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0" fontId="12" fillId="0" borderId="0"/>
    <xf numFmtId="44" fontId="12" fillId="0" borderId="0" applyFont="0" applyFill="0" applyBorder="0" applyAlignment="0" applyProtection="0"/>
    <xf numFmtId="0" fontId="11" fillId="0" borderId="0"/>
    <xf numFmtId="9" fontId="11" fillId="0" borderId="0" applyFont="0" applyFill="0" applyBorder="0" applyAlignment="0" applyProtection="0"/>
    <xf numFmtId="0" fontId="27" fillId="0" borderId="0"/>
    <xf numFmtId="0" fontId="14" fillId="0" borderId="0"/>
    <xf numFmtId="0" fontId="14" fillId="0" borderId="0"/>
    <xf numFmtId="0" fontId="14" fillId="0" borderId="0"/>
    <xf numFmtId="0" fontId="14" fillId="0" borderId="0"/>
    <xf numFmtId="0" fontId="27" fillId="0" borderId="0"/>
    <xf numFmtId="9" fontId="14" fillId="0" borderId="0" applyFont="0" applyFill="0" applyBorder="0" applyAlignment="0" applyProtection="0"/>
    <xf numFmtId="9" fontId="14" fillId="0" borderId="0" applyFont="0" applyFill="0" applyBorder="0" applyAlignment="0" applyProtection="0"/>
    <xf numFmtId="0" fontId="10" fillId="0" borderId="0"/>
    <xf numFmtId="164" fontId="39" fillId="0" borderId="0" applyFont="0" applyFill="0" applyBorder="0" applyAlignment="0" applyProtection="0"/>
    <xf numFmtId="0" fontId="9" fillId="0" borderId="0"/>
    <xf numFmtId="9" fontId="4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7" fillId="0" borderId="0"/>
    <xf numFmtId="0" fontId="6" fillId="0" borderId="0"/>
    <xf numFmtId="0" fontId="6" fillId="0" borderId="0"/>
    <xf numFmtId="0" fontId="5" fillId="0" borderId="0"/>
    <xf numFmtId="9" fontId="39" fillId="0" borderId="0" applyFont="0" applyFill="0" applyBorder="0" applyAlignment="0" applyProtection="0"/>
    <xf numFmtId="0" fontId="5" fillId="0" borderId="0"/>
    <xf numFmtId="0" fontId="5" fillId="0" borderId="0"/>
    <xf numFmtId="0" fontId="4" fillId="0" borderId="0"/>
    <xf numFmtId="0" fontId="4" fillId="0" borderId="0"/>
    <xf numFmtId="0" fontId="4" fillId="0" borderId="0"/>
    <xf numFmtId="166" fontId="20" fillId="0" borderId="0"/>
    <xf numFmtId="0" fontId="20" fillId="0" borderId="0"/>
    <xf numFmtId="40" fontId="20" fillId="0" borderId="0"/>
    <xf numFmtId="166" fontId="20" fillId="0" borderId="0"/>
    <xf numFmtId="165" fontId="20" fillId="0" borderId="0"/>
    <xf numFmtId="164" fontId="14" fillId="0" borderId="0"/>
    <xf numFmtId="44" fontId="14" fillId="0" borderId="0"/>
    <xf numFmtId="165" fontId="25" fillId="0" borderId="0"/>
    <xf numFmtId="0" fontId="3" fillId="0" borderId="0"/>
    <xf numFmtId="164" fontId="14" fillId="0" borderId="0"/>
    <xf numFmtId="44" fontId="14" fillId="0" borderId="0"/>
    <xf numFmtId="40" fontId="25" fillId="0" borderId="0"/>
    <xf numFmtId="166" fontId="25" fillId="0" borderId="0"/>
    <xf numFmtId="165" fontId="25" fillId="0" borderId="0"/>
    <xf numFmtId="164" fontId="14" fillId="0" borderId="0"/>
    <xf numFmtId="44" fontId="14" fillId="0" borderId="0"/>
    <xf numFmtId="0" fontId="3" fillId="0" borderId="0"/>
    <xf numFmtId="44" fontId="3" fillId="0" borderId="0"/>
    <xf numFmtId="0" fontId="3" fillId="0" borderId="0"/>
    <xf numFmtId="9" fontId="3" fillId="0" borderId="0"/>
    <xf numFmtId="9" fontId="14" fillId="0" borderId="0"/>
    <xf numFmtId="9" fontId="14" fillId="0" borderId="0"/>
    <xf numFmtId="0" fontId="3" fillId="0" borderId="0"/>
    <xf numFmtId="164" fontId="39" fillId="0" borderId="0"/>
    <xf numFmtId="0" fontId="3" fillId="0" borderId="0"/>
    <xf numFmtId="9" fontId="14" fillId="0" borderId="0"/>
    <xf numFmtId="0" fontId="3" fillId="0" borderId="0"/>
    <xf numFmtId="0" fontId="3" fillId="0" borderId="0"/>
    <xf numFmtId="9" fontId="3" fillId="0" borderId="0"/>
    <xf numFmtId="0" fontId="3" fillId="0" borderId="0"/>
    <xf numFmtId="0" fontId="3" fillId="0" borderId="0"/>
    <xf numFmtId="0" fontId="3" fillId="0" borderId="0"/>
    <xf numFmtId="0" fontId="3" fillId="0" borderId="0"/>
    <xf numFmtId="9" fontId="39" fillId="0" borderId="0"/>
    <xf numFmtId="0" fontId="3" fillId="0" borderId="0"/>
    <xf numFmtId="0" fontId="3" fillId="0" borderId="0"/>
    <xf numFmtId="0" fontId="3" fillId="0" borderId="0"/>
    <xf numFmtId="0" fontId="3" fillId="0" borderId="0"/>
    <xf numFmtId="0" fontId="3" fillId="0" borderId="0"/>
    <xf numFmtId="44" fontId="14" fillId="0" borderId="0"/>
    <xf numFmtId="0" fontId="2" fillId="0" borderId="0"/>
    <xf numFmtId="44" fontId="14" fillId="0" borderId="0"/>
    <xf numFmtId="44" fontId="14" fillId="0" borderId="0"/>
    <xf numFmtId="0" fontId="2" fillId="0" borderId="0"/>
    <xf numFmtId="44" fontId="2" fillId="0" borderId="0"/>
    <xf numFmtId="0" fontId="2" fillId="0" borderId="0"/>
    <xf numFmtId="9" fontId="2" fillId="0" borderId="0"/>
    <xf numFmtId="0" fontId="2" fillId="0" borderId="0"/>
    <xf numFmtId="0" fontId="2" fillId="0" borderId="0"/>
    <xf numFmtId="0" fontId="2" fillId="0" borderId="0"/>
    <xf numFmtId="0"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4" fillId="0" borderId="0" applyFont="0" applyFill="0" applyBorder="0" applyAlignment="0" applyProtection="0"/>
    <xf numFmtId="40" fontId="20" fillId="0" borderId="0" applyFont="0" applyFill="0" applyBorder="0" applyAlignment="0" applyProtection="0"/>
    <xf numFmtId="166" fontId="20" fillId="0" borderId="0" applyFont="0" applyFill="0" applyBorder="0" applyAlignment="0" applyProtection="0"/>
    <xf numFmtId="165" fontId="20" fillId="0" borderId="0" applyFont="0" applyFill="0" applyBorder="0" applyAlignment="0" applyProtection="0"/>
    <xf numFmtId="44" fontId="14" fillId="0" borderId="0" applyFont="0" applyFill="0" applyBorder="0" applyAlignment="0" applyProtection="0"/>
    <xf numFmtId="0" fontId="1" fillId="0" borderId="0"/>
    <xf numFmtId="44" fontId="14" fillId="0" borderId="0" applyFont="0" applyFill="0" applyBorder="0" applyAlignment="0" applyProtection="0"/>
    <xf numFmtId="44" fontId="14"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4" fillId="0" borderId="0"/>
    <xf numFmtId="0" fontId="1" fillId="0" borderId="0"/>
    <xf numFmtId="44" fontId="14" fillId="0" borderId="0"/>
    <xf numFmtId="44" fontId="14" fillId="0" borderId="0"/>
    <xf numFmtId="0" fontId="1" fillId="0" borderId="0"/>
    <xf numFmtId="44" fontId="1" fillId="0" borderId="0"/>
    <xf numFmtId="0" fontId="1" fillId="0" borderId="0"/>
    <xf numFmtId="9" fontId="1" fillId="0" borderId="0"/>
    <xf numFmtId="0" fontId="1" fillId="0" borderId="0"/>
    <xf numFmtId="0" fontId="1" fillId="0" borderId="0"/>
    <xf numFmtId="0" fontId="1" fillId="0" borderId="0"/>
    <xf numFmtId="0"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4" fillId="0" borderId="0"/>
    <xf numFmtId="0" fontId="1" fillId="0" borderId="0"/>
    <xf numFmtId="44" fontId="14" fillId="0" borderId="0"/>
    <xf numFmtId="44" fontId="14" fillId="0" borderId="0"/>
    <xf numFmtId="0" fontId="1" fillId="0" borderId="0"/>
    <xf numFmtId="44" fontId="1" fillId="0" borderId="0"/>
    <xf numFmtId="0" fontId="1" fillId="0" borderId="0"/>
    <xf numFmtId="9" fontId="1" fillId="0" borderId="0"/>
    <xf numFmtId="0" fontId="1" fillId="0" borderId="0"/>
    <xf numFmtId="0" fontId="1" fillId="0" borderId="0"/>
    <xf numFmtId="0" fontId="1" fillId="0" borderId="0"/>
    <xf numFmtId="0"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63">
    <xf numFmtId="0" fontId="0" fillId="0" borderId="0" xfId="0"/>
    <xf numFmtId="0" fontId="15" fillId="0" borderId="0" xfId="0" applyFont="1" applyProtection="1">
      <protection hidden="1"/>
    </xf>
    <xf numFmtId="0" fontId="16" fillId="0" borderId="0" xfId="0" applyFont="1" applyProtection="1">
      <protection hidden="1"/>
    </xf>
    <xf numFmtId="0" fontId="17" fillId="0" borderId="0" xfId="0" applyFont="1" applyProtection="1">
      <protection hidden="1"/>
    </xf>
    <xf numFmtId="0" fontId="19" fillId="0" borderId="0" xfId="0" applyFont="1" applyProtection="1">
      <protection hidden="1"/>
    </xf>
    <xf numFmtId="0" fontId="18" fillId="0" borderId="0" xfId="0" applyFont="1" applyProtection="1">
      <protection hidden="1"/>
    </xf>
    <xf numFmtId="0" fontId="21" fillId="2" borderId="1" xfId="2" applyFont="1" applyFill="1" applyBorder="1" applyAlignment="1" applyProtection="1">
      <alignment horizontal="center" vertical="center"/>
      <protection hidden="1"/>
    </xf>
    <xf numFmtId="0" fontId="19" fillId="3" borderId="0" xfId="0" applyFont="1" applyFill="1" applyProtection="1">
      <protection hidden="1"/>
    </xf>
    <xf numFmtId="0" fontId="15" fillId="3" borderId="0" xfId="0" applyFont="1" applyFill="1" applyProtection="1">
      <protection hidden="1"/>
    </xf>
    <xf numFmtId="0" fontId="22" fillId="5" borderId="0" xfId="0" applyFont="1" applyFill="1" applyProtection="1">
      <protection hidden="1"/>
    </xf>
    <xf numFmtId="0" fontId="14" fillId="0" borderId="0" xfId="4" applyProtection="1">
      <protection hidden="1"/>
    </xf>
    <xf numFmtId="0" fontId="14" fillId="4" borderId="0" xfId="4" applyFill="1" applyAlignment="1" applyProtection="1">
      <alignment horizontal="center"/>
      <protection hidden="1"/>
    </xf>
    <xf numFmtId="0" fontId="14" fillId="4" borderId="0" xfId="4" applyFill="1" applyAlignment="1" applyProtection="1">
      <alignment textRotation="45"/>
      <protection hidden="1"/>
    </xf>
    <xf numFmtId="0" fontId="14" fillId="4" borderId="0" xfId="4" applyFill="1" applyProtection="1">
      <protection hidden="1"/>
    </xf>
    <xf numFmtId="0" fontId="14" fillId="4" borderId="0" xfId="4" applyFill="1" applyAlignment="1" applyProtection="1">
      <alignment horizontal="right"/>
      <protection hidden="1"/>
    </xf>
    <xf numFmtId="0" fontId="29" fillId="0" borderId="0" xfId="4" applyFont="1" applyAlignment="1">
      <alignment vertical="center"/>
    </xf>
    <xf numFmtId="0" fontId="27" fillId="0" borderId="0" xfId="34" applyAlignment="1">
      <alignment vertical="center"/>
    </xf>
    <xf numFmtId="0" fontId="28" fillId="0" borderId="0" xfId="31" applyFont="1" applyAlignment="1">
      <alignment horizontal="right" vertical="center" wrapText="1"/>
    </xf>
    <xf numFmtId="0" fontId="29" fillId="0" borderId="0" xfId="4" applyFont="1" applyAlignment="1">
      <alignment vertical="center" wrapText="1"/>
    </xf>
    <xf numFmtId="0" fontId="27" fillId="0" borderId="0" xfId="34" applyAlignment="1">
      <alignment horizontal="center" vertical="center" wrapText="1"/>
    </xf>
    <xf numFmtId="0" fontId="27" fillId="0" borderId="0" xfId="34" applyAlignment="1">
      <alignment vertical="center" wrapText="1"/>
    </xf>
    <xf numFmtId="0" fontId="14" fillId="0" borderId="0" xfId="4" applyAlignment="1">
      <alignment horizontal="center" vertical="center"/>
    </xf>
    <xf numFmtId="0" fontId="18" fillId="4" borderId="0" xfId="4" applyFont="1" applyFill="1" applyAlignment="1" applyProtection="1">
      <alignment horizontal="center" vertical="center"/>
      <protection hidden="1"/>
    </xf>
    <xf numFmtId="0" fontId="14" fillId="0" borderId="0" xfId="4" applyAlignment="1" applyProtection="1">
      <alignment horizontal="center"/>
      <protection hidden="1"/>
    </xf>
    <xf numFmtId="0" fontId="14" fillId="0" borderId="0" xfId="0" applyFont="1"/>
    <xf numFmtId="0" fontId="14" fillId="0" borderId="0" xfId="4" applyAlignment="1">
      <alignment vertical="center"/>
    </xf>
    <xf numFmtId="0" fontId="15" fillId="0" borderId="0" xfId="4" applyFont="1" applyAlignment="1">
      <alignment horizontal="center" vertical="center"/>
    </xf>
    <xf numFmtId="0" fontId="43" fillId="0" borderId="0" xfId="4" applyFont="1" applyAlignment="1">
      <alignment vertical="center"/>
    </xf>
    <xf numFmtId="9" fontId="0" fillId="0" borderId="0" xfId="40" applyFont="1" applyProtection="1"/>
    <xf numFmtId="0" fontId="22" fillId="0" borderId="0" xfId="0" applyFont="1" applyProtection="1">
      <protection hidden="1"/>
    </xf>
    <xf numFmtId="0" fontId="24" fillId="0" borderId="0" xfId="0" applyFont="1" applyAlignment="1" applyProtection="1">
      <alignment horizontal="right"/>
      <protection hidden="1"/>
    </xf>
    <xf numFmtId="0" fontId="41" fillId="0" borderId="0" xfId="4" applyFont="1" applyAlignment="1">
      <alignment vertical="center"/>
    </xf>
    <xf numFmtId="0" fontId="14" fillId="0" borderId="0" xfId="4"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41" fillId="0" borderId="0" xfId="4" applyFont="1" applyAlignment="1">
      <alignment horizontal="center" vertical="center"/>
    </xf>
    <xf numFmtId="0" fontId="0" fillId="0" borderId="0" xfId="0" applyAlignment="1">
      <alignment vertical="center" wrapText="1"/>
    </xf>
    <xf numFmtId="0" fontId="14" fillId="0" borderId="0" xfId="4" applyAlignment="1">
      <alignment horizontal="center" vertical="center" wrapText="1"/>
    </xf>
    <xf numFmtId="0" fontId="14" fillId="9" borderId="1" xfId="0" applyFont="1" applyFill="1" applyBorder="1" applyAlignment="1" applyProtection="1">
      <alignment vertical="center"/>
      <protection locked="0"/>
    </xf>
    <xf numFmtId="0" fontId="14" fillId="9" borderId="1" xfId="0" applyFont="1" applyFill="1" applyBorder="1" applyAlignment="1" applyProtection="1">
      <alignment vertical="center" wrapText="1"/>
      <protection locked="0"/>
    </xf>
    <xf numFmtId="0" fontId="15" fillId="0" borderId="0" xfId="34" applyFont="1" applyAlignment="1">
      <alignment vertical="center" wrapText="1"/>
    </xf>
    <xf numFmtId="0" fontId="26"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horizontal="left" vertical="center" wrapText="1"/>
    </xf>
    <xf numFmtId="0" fontId="31" fillId="0" borderId="0" xfId="0" applyFont="1" applyAlignment="1">
      <alignment vertical="center"/>
    </xf>
    <xf numFmtId="0" fontId="32" fillId="0" borderId="0" xfId="0" applyFont="1" applyAlignment="1">
      <alignment horizontal="center" vertical="center" wrapText="1"/>
    </xf>
    <xf numFmtId="0" fontId="31" fillId="0" borderId="0" xfId="4" applyFont="1" applyAlignment="1">
      <alignment vertical="center"/>
    </xf>
    <xf numFmtId="0" fontId="32" fillId="0" borderId="0" xfId="0" applyFont="1" applyAlignment="1">
      <alignment vertical="center"/>
    </xf>
    <xf numFmtId="0" fontId="32" fillId="0" borderId="0" xfId="0" applyFont="1" applyAlignment="1">
      <alignment horizontal="left" vertical="center" wrapText="1"/>
    </xf>
    <xf numFmtId="0" fontId="14" fillId="0" borderId="0" xfId="0" applyFont="1" applyAlignment="1">
      <alignment vertical="center"/>
    </xf>
    <xf numFmtId="0" fontId="27" fillId="0" borderId="0" xfId="0" applyFont="1" applyAlignment="1">
      <alignment vertical="center"/>
    </xf>
    <xf numFmtId="0" fontId="27" fillId="0" borderId="0" xfId="0" applyFont="1" applyAlignment="1">
      <alignment horizontal="center" vertical="center"/>
    </xf>
    <xf numFmtId="0" fontId="41" fillId="0" borderId="0" xfId="0" applyFont="1" applyAlignment="1">
      <alignment vertical="center"/>
    </xf>
    <xf numFmtId="0" fontId="27" fillId="0" borderId="0" xfId="0" applyFont="1" applyAlignment="1">
      <alignment horizontal="right" vertical="center"/>
    </xf>
    <xf numFmtId="0" fontId="41" fillId="0" borderId="0" xfId="0" applyFont="1" applyAlignment="1">
      <alignment horizontal="right" vertical="center"/>
    </xf>
    <xf numFmtId="10" fontId="14" fillId="0" borderId="0" xfId="40" applyNumberFormat="1" applyFont="1" applyAlignment="1">
      <alignment vertical="center"/>
    </xf>
    <xf numFmtId="0" fontId="14" fillId="9" borderId="71" xfId="0" applyFont="1" applyFill="1" applyBorder="1" applyAlignment="1" applyProtection="1">
      <alignment horizontal="left" vertical="center" wrapText="1"/>
      <protection locked="0"/>
    </xf>
    <xf numFmtId="0" fontId="18" fillId="0" borderId="0" xfId="0" applyFont="1" applyAlignment="1">
      <alignment vertical="center"/>
    </xf>
    <xf numFmtId="9" fontId="0" fillId="0" borderId="0" xfId="36" applyFont="1" applyAlignment="1" applyProtection="1">
      <alignment vertical="center"/>
    </xf>
    <xf numFmtId="0" fontId="14" fillId="9" borderId="0" xfId="0" applyFont="1" applyFill="1" applyAlignment="1" applyProtection="1">
      <alignment horizontal="center" vertical="center"/>
      <protection locked="0"/>
    </xf>
    <xf numFmtId="0" fontId="58" fillId="0" borderId="0" xfId="0" applyFont="1" applyAlignment="1" applyProtection="1">
      <alignment vertical="center"/>
      <protection hidden="1"/>
    </xf>
    <xf numFmtId="0" fontId="36" fillId="0" borderId="0" xfId="0" applyFont="1" applyAlignment="1" applyProtection="1">
      <alignment vertical="center"/>
      <protection hidden="1"/>
    </xf>
    <xf numFmtId="0" fontId="59" fillId="12" borderId="0" xfId="2" applyFont="1" applyFill="1" applyAlignment="1" applyProtection="1">
      <alignment vertical="center" wrapText="1"/>
      <protection hidden="1"/>
    </xf>
    <xf numFmtId="0" fontId="59" fillId="12" borderId="0" xfId="2" applyFont="1" applyFill="1" applyAlignment="1" applyProtection="1">
      <alignment horizontal="center" vertical="center" wrapText="1"/>
      <protection hidden="1"/>
    </xf>
    <xf numFmtId="0" fontId="59" fillId="12" borderId="0" xfId="2" applyFont="1" applyFill="1" applyAlignment="1" applyProtection="1">
      <alignment vertical="center"/>
      <protection hidden="1"/>
    </xf>
    <xf numFmtId="49" fontId="59" fillId="12" borderId="0" xfId="2" applyNumberFormat="1" applyFont="1" applyFill="1" applyAlignment="1" applyProtection="1">
      <alignment horizontal="center" vertical="center"/>
      <protection hidden="1"/>
    </xf>
    <xf numFmtId="0" fontId="59" fillId="12" borderId="0" xfId="2" applyFont="1" applyFill="1" applyAlignment="1" applyProtection="1">
      <alignment horizontal="center" vertical="center"/>
      <protection hidden="1"/>
    </xf>
    <xf numFmtId="0" fontId="18" fillId="12" borderId="0" xfId="4" applyFont="1" applyFill="1" applyAlignment="1" applyProtection="1">
      <alignment vertical="center"/>
      <protection hidden="1"/>
    </xf>
    <xf numFmtId="0" fontId="18" fillId="12" borderId="0" xfId="4" applyFont="1" applyFill="1" applyAlignment="1" applyProtection="1">
      <alignment horizontal="center" vertical="center"/>
      <protection hidden="1"/>
    </xf>
    <xf numFmtId="0" fontId="60" fillId="12" borderId="0" xfId="2" applyFont="1" applyFill="1" applyAlignment="1" applyProtection="1">
      <alignment vertical="center"/>
      <protection hidden="1"/>
    </xf>
    <xf numFmtId="0" fontId="20" fillId="0" borderId="0" xfId="2" applyAlignment="1" applyProtection="1">
      <alignment vertical="center"/>
      <protection hidden="1"/>
    </xf>
    <xf numFmtId="44" fontId="0" fillId="0" borderId="55" xfId="3" applyFont="1" applyFill="1" applyBorder="1" applyAlignment="1" applyProtection="1">
      <alignment vertical="center"/>
    </xf>
    <xf numFmtId="44" fontId="14" fillId="9" borderId="71" xfId="3" applyFont="1" applyFill="1" applyBorder="1" applyAlignment="1" applyProtection="1">
      <alignment vertical="center"/>
      <protection locked="0"/>
    </xf>
    <xf numFmtId="44" fontId="0" fillId="28" borderId="71" xfId="3" applyFont="1" applyFill="1" applyBorder="1" applyAlignment="1" applyProtection="1">
      <alignment vertical="center"/>
    </xf>
    <xf numFmtId="0" fontId="31" fillId="4" borderId="0" xfId="4" applyFont="1" applyFill="1" applyAlignment="1" applyProtection="1">
      <alignment textRotation="45"/>
      <protection hidden="1"/>
    </xf>
    <xf numFmtId="0" fontId="36" fillId="23" borderId="0" xfId="4" applyFont="1" applyFill="1" applyAlignment="1" applyProtection="1">
      <alignment horizontal="center"/>
      <protection hidden="1"/>
    </xf>
    <xf numFmtId="0" fontId="15" fillId="0" borderId="0" xfId="0" applyFont="1" applyAlignment="1" applyProtection="1">
      <alignment horizontal="center" vertical="center"/>
      <protection hidden="1"/>
    </xf>
    <xf numFmtId="0" fontId="17" fillId="0" borderId="0" xfId="0" applyFont="1" applyAlignment="1" applyProtection="1">
      <alignment horizontal="center" vertical="center"/>
      <protection hidden="1"/>
    </xf>
    <xf numFmtId="0" fontId="22" fillId="23" borderId="0" xfId="0" applyFont="1" applyFill="1" applyAlignment="1" applyProtection="1">
      <alignment vertical="center"/>
      <protection hidden="1"/>
    </xf>
    <xf numFmtId="0" fontId="65" fillId="23" borderId="0" xfId="0" applyFont="1" applyFill="1" applyAlignment="1" applyProtection="1">
      <alignment vertical="center"/>
      <protection hidden="1"/>
    </xf>
    <xf numFmtId="44" fontId="14" fillId="0" borderId="55" xfId="3" applyFont="1" applyFill="1" applyBorder="1" applyAlignment="1" applyProtection="1">
      <alignment vertical="center"/>
    </xf>
    <xf numFmtId="9" fontId="0" fillId="0" borderId="0" xfId="36" applyFont="1" applyAlignment="1" applyProtection="1">
      <alignment horizontal="center" vertical="center"/>
    </xf>
    <xf numFmtId="0" fontId="14" fillId="0" borderId="31" xfId="0" applyFont="1" applyBorder="1" applyAlignment="1" applyProtection="1">
      <alignment horizontal="center" vertical="center"/>
      <protection hidden="1"/>
    </xf>
    <xf numFmtId="0" fontId="27" fillId="0" borderId="0" xfId="0" applyFont="1" applyAlignment="1">
      <alignment horizontal="left" vertical="center" wrapText="1"/>
    </xf>
    <xf numFmtId="169" fontId="14" fillId="9" borderId="71" xfId="0" applyNumberFormat="1" applyFont="1" applyFill="1" applyBorder="1" applyAlignment="1" applyProtection="1">
      <alignment horizontal="right" vertical="center" wrapText="1"/>
      <protection locked="0"/>
    </xf>
    <xf numFmtId="0" fontId="0" fillId="0" borderId="0" xfId="0" applyAlignment="1">
      <alignment horizontal="center"/>
    </xf>
    <xf numFmtId="44" fontId="38" fillId="6" borderId="68" xfId="0" applyNumberFormat="1" applyFont="1" applyFill="1" applyBorder="1" applyAlignment="1" applyProtection="1">
      <alignment horizontal="left" vertical="center" wrapText="1"/>
      <protection locked="0"/>
    </xf>
    <xf numFmtId="169" fontId="14" fillId="9" borderId="27" xfId="0" applyNumberFormat="1" applyFont="1" applyFill="1" applyBorder="1" applyAlignment="1" applyProtection="1">
      <alignment horizontal="right" vertical="center" wrapText="1"/>
      <protection locked="0"/>
    </xf>
    <xf numFmtId="0" fontId="27" fillId="0" borderId="0" xfId="0" applyFont="1" applyAlignment="1">
      <alignment vertical="top"/>
    </xf>
    <xf numFmtId="0" fontId="14" fillId="4" borderId="0" xfId="4" applyFill="1" applyAlignment="1" applyProtection="1">
      <alignment horizontal="left"/>
      <protection hidden="1"/>
    </xf>
    <xf numFmtId="0" fontId="18" fillId="4" borderId="0" xfId="4" applyFont="1" applyFill="1" applyAlignment="1" applyProtection="1">
      <alignment horizontal="left" vertical="center"/>
      <protection hidden="1"/>
    </xf>
    <xf numFmtId="0" fontId="0" fillId="0" borderId="0" xfId="0" applyAlignment="1">
      <alignment horizontal="left"/>
    </xf>
    <xf numFmtId="0" fontId="66" fillId="0" borderId="0" xfId="0" applyFont="1" applyAlignment="1">
      <alignment vertical="center"/>
    </xf>
    <xf numFmtId="0" fontId="18" fillId="0" borderId="0" xfId="0" applyFont="1" applyAlignment="1">
      <alignment vertical="center" wrapText="1"/>
    </xf>
    <xf numFmtId="0" fontId="18" fillId="38" borderId="0" xfId="0" applyFont="1" applyFill="1" applyAlignment="1">
      <alignment horizontal="center" vertical="center" wrapText="1"/>
    </xf>
    <xf numFmtId="0" fontId="26" fillId="22" borderId="71" xfId="0" applyFont="1" applyFill="1" applyBorder="1" applyAlignment="1">
      <alignment vertical="center"/>
    </xf>
    <xf numFmtId="0" fontId="62" fillId="38" borderId="0" xfId="0" applyFont="1" applyFill="1" applyAlignment="1">
      <alignment horizontal="left" vertical="center" wrapText="1"/>
    </xf>
    <xf numFmtId="0" fontId="0" fillId="0" borderId="71" xfId="0" applyBorder="1" applyAlignment="1">
      <alignment vertical="center"/>
    </xf>
    <xf numFmtId="0" fontId="55" fillId="0" borderId="0" xfId="0" applyFont="1" applyAlignment="1">
      <alignment vertical="center"/>
    </xf>
    <xf numFmtId="0" fontId="41" fillId="0" borderId="0" xfId="29" applyFont="1" applyAlignment="1">
      <alignment horizontal="left" vertical="center"/>
    </xf>
    <xf numFmtId="0" fontId="52" fillId="5" borderId="0" xfId="0" applyFont="1" applyFill="1" applyAlignment="1">
      <alignment vertical="center"/>
    </xf>
    <xf numFmtId="0" fontId="52" fillId="5" borderId="0" xfId="0" applyFont="1" applyFill="1" applyAlignment="1">
      <alignment horizontal="right" vertical="center" wrapText="1"/>
    </xf>
    <xf numFmtId="169" fontId="27" fillId="0" borderId="0" xfId="0" applyNumberFormat="1" applyFont="1" applyAlignment="1">
      <alignment horizontal="right" vertical="center"/>
    </xf>
    <xf numFmtId="169" fontId="52" fillId="5" borderId="0" xfId="0" applyNumberFormat="1" applyFont="1" applyFill="1" applyAlignment="1">
      <alignment horizontal="right" vertical="center"/>
    </xf>
    <xf numFmtId="0" fontId="52" fillId="22" borderId="0" xfId="0" applyFont="1" applyFill="1" applyAlignment="1">
      <alignment vertical="center"/>
    </xf>
    <xf numFmtId="169" fontId="52" fillId="22" borderId="0" xfId="0" applyNumberFormat="1" applyFont="1" applyFill="1" applyAlignment="1">
      <alignment horizontal="right" vertical="center"/>
    </xf>
    <xf numFmtId="169" fontId="52" fillId="22" borderId="73" xfId="0" applyNumberFormat="1" applyFont="1" applyFill="1" applyBorder="1" applyAlignment="1">
      <alignment horizontal="right" vertical="center"/>
    </xf>
    <xf numFmtId="0" fontId="52" fillId="37" borderId="0" xfId="0" applyFont="1" applyFill="1" applyAlignment="1">
      <alignment horizontal="left" vertical="center" wrapText="1"/>
    </xf>
    <xf numFmtId="169" fontId="52" fillId="37" borderId="0" xfId="0" applyNumberFormat="1" applyFont="1" applyFill="1" applyAlignment="1">
      <alignment horizontal="right" vertical="center" wrapText="1"/>
    </xf>
    <xf numFmtId="0" fontId="28" fillId="0" borderId="0" xfId="29" applyFont="1" applyAlignment="1">
      <alignment horizontal="left" vertical="center"/>
    </xf>
    <xf numFmtId="0" fontId="28" fillId="0" borderId="0" xfId="34" applyFont="1" applyAlignment="1">
      <alignment horizontal="left" vertical="center" wrapText="1"/>
    </xf>
    <xf numFmtId="0" fontId="28" fillId="0" borderId="0" xfId="34" applyFont="1" applyAlignment="1">
      <alignment horizontal="right" vertical="center" wrapText="1"/>
    </xf>
    <xf numFmtId="0" fontId="14" fillId="7" borderId="0" xfId="4" applyFill="1" applyAlignment="1">
      <alignment horizontal="center" vertical="center"/>
    </xf>
    <xf numFmtId="0" fontId="18" fillId="7" borderId="0" xfId="4" applyFont="1" applyFill="1" applyAlignment="1">
      <alignment horizontal="right" vertical="center" wrapText="1"/>
    </xf>
    <xf numFmtId="0" fontId="30" fillId="0" borderId="0" xfId="4" applyFont="1" applyAlignment="1">
      <alignment vertical="center"/>
    </xf>
    <xf numFmtId="0" fontId="18" fillId="0" borderId="0" xfId="4" applyFont="1" applyAlignment="1">
      <alignment horizontal="right" vertical="center" wrapText="1"/>
    </xf>
    <xf numFmtId="0" fontId="33" fillId="7" borderId="4" xfId="4" applyFont="1" applyFill="1" applyBorder="1" applyAlignment="1">
      <alignment horizontal="center" vertical="center" wrapText="1"/>
    </xf>
    <xf numFmtId="0" fontId="33" fillId="7" borderId="3" xfId="4" applyFont="1" applyFill="1" applyBorder="1" applyAlignment="1">
      <alignment horizontal="center" vertical="center" wrapText="1"/>
    </xf>
    <xf numFmtId="0" fontId="31" fillId="0" borderId="0" xfId="4" applyFont="1" applyAlignment="1">
      <alignment vertical="center" wrapText="1"/>
    </xf>
    <xf numFmtId="0" fontId="31" fillId="8" borderId="0" xfId="4" applyFont="1" applyFill="1" applyAlignment="1">
      <alignment vertical="center"/>
    </xf>
    <xf numFmtId="0" fontId="42" fillId="0" borderId="0" xfId="4" applyFont="1" applyAlignment="1">
      <alignment vertical="center"/>
    </xf>
    <xf numFmtId="0" fontId="50" fillId="0" borderId="0" xfId="4" applyFont="1" applyAlignment="1">
      <alignment vertical="center" wrapText="1"/>
    </xf>
    <xf numFmtId="0" fontId="50" fillId="0" borderId="0" xfId="4" applyFont="1" applyAlignment="1">
      <alignment vertical="center"/>
    </xf>
    <xf numFmtId="0" fontId="51" fillId="0" borderId="0" xfId="4" applyFont="1" applyAlignment="1">
      <alignment horizontal="right" vertical="center"/>
    </xf>
    <xf numFmtId="0" fontId="43" fillId="18" borderId="0" xfId="4" applyFont="1" applyFill="1" applyAlignment="1">
      <alignment vertical="top"/>
    </xf>
    <xf numFmtId="0" fontId="43" fillId="18" borderId="37" xfId="4" applyFont="1" applyFill="1" applyBorder="1" applyAlignment="1">
      <alignment vertical="top" wrapText="1"/>
    </xf>
    <xf numFmtId="0" fontId="44" fillId="17" borderId="49" xfId="4" applyFont="1" applyFill="1" applyBorder="1" applyAlignment="1">
      <alignment horizontal="left" vertical="center"/>
    </xf>
    <xf numFmtId="0" fontId="47" fillId="17" borderId="5" xfId="4" applyFont="1" applyFill="1" applyBorder="1" applyAlignment="1">
      <alignment vertical="center" wrapText="1"/>
    </xf>
    <xf numFmtId="0" fontId="44" fillId="17" borderId="14" xfId="4" applyFont="1" applyFill="1" applyBorder="1" applyAlignment="1">
      <alignment horizontal="left" vertical="center"/>
    </xf>
    <xf numFmtId="0" fontId="44" fillId="17" borderId="5" xfId="4" applyFont="1" applyFill="1" applyBorder="1" applyAlignment="1">
      <alignment vertical="center" wrapText="1"/>
    </xf>
    <xf numFmtId="0" fontId="33" fillId="18" borderId="38" xfId="4" applyFont="1" applyFill="1" applyBorder="1" applyAlignment="1">
      <alignment vertical="top"/>
    </xf>
    <xf numFmtId="0" fontId="33" fillId="18" borderId="39" xfId="4" applyFont="1" applyFill="1" applyBorder="1" applyAlignment="1">
      <alignment vertical="top" wrapText="1"/>
    </xf>
    <xf numFmtId="0" fontId="43" fillId="18" borderId="52" xfId="4" applyFont="1" applyFill="1" applyBorder="1" applyAlignment="1">
      <alignment horizontal="center" vertical="center"/>
    </xf>
    <xf numFmtId="0" fontId="46" fillId="18" borderId="18" xfId="4" applyFont="1" applyFill="1" applyBorder="1" applyAlignment="1">
      <alignment horizontal="center" vertical="center"/>
    </xf>
    <xf numFmtId="0" fontId="43" fillId="18" borderId="40" xfId="4" applyFont="1" applyFill="1" applyBorder="1" applyAlignment="1">
      <alignment horizontal="center" vertical="center"/>
    </xf>
    <xf numFmtId="0" fontId="14" fillId="18" borderId="0" xfId="4" applyFill="1" applyAlignment="1">
      <alignment vertical="center"/>
    </xf>
    <xf numFmtId="0" fontId="14" fillId="18" borderId="37" xfId="4" applyFill="1" applyBorder="1" applyAlignment="1">
      <alignment vertical="center"/>
    </xf>
    <xf numFmtId="0" fontId="18" fillId="18" borderId="58" xfId="4" applyFont="1" applyFill="1" applyBorder="1" applyAlignment="1">
      <alignment vertical="center"/>
    </xf>
    <xf numFmtId="0" fontId="18" fillId="18" borderId="59" xfId="4" applyFont="1" applyFill="1" applyBorder="1" applyAlignment="1">
      <alignment vertical="center"/>
    </xf>
    <xf numFmtId="0" fontId="18" fillId="18" borderId="60" xfId="4" applyFont="1" applyFill="1" applyBorder="1" applyAlignment="1">
      <alignment vertical="center"/>
    </xf>
    <xf numFmtId="49" fontId="41" fillId="18" borderId="33" xfId="4" applyNumberFormat="1" applyFont="1" applyFill="1" applyBorder="1" applyAlignment="1">
      <alignment vertical="center"/>
    </xf>
    <xf numFmtId="0" fontId="41" fillId="18" borderId="44" xfId="4" applyFont="1" applyFill="1" applyBorder="1" applyAlignment="1">
      <alignment vertical="center" wrapText="1"/>
    </xf>
    <xf numFmtId="0" fontId="41" fillId="18" borderId="61" xfId="4" applyFont="1" applyFill="1" applyBorder="1" applyAlignment="1">
      <alignment vertical="center"/>
    </xf>
    <xf numFmtId="0" fontId="41" fillId="18" borderId="8" xfId="4" applyFont="1" applyFill="1" applyBorder="1" applyAlignment="1">
      <alignment vertical="center"/>
    </xf>
    <xf numFmtId="0" fontId="41" fillId="18" borderId="17" xfId="4" applyFont="1" applyFill="1" applyBorder="1" applyAlignment="1">
      <alignment vertical="center"/>
    </xf>
    <xf numFmtId="49" fontId="14" fillId="18" borderId="0" xfId="4" applyNumberFormat="1" applyFill="1" applyAlignment="1">
      <alignment vertical="center"/>
    </xf>
    <xf numFmtId="0" fontId="18" fillId="0" borderId="54" xfId="4" applyFont="1" applyBorder="1" applyAlignment="1">
      <alignment horizontal="center" vertical="center"/>
    </xf>
    <xf numFmtId="0" fontId="45" fillId="0" borderId="22" xfId="4" applyFont="1" applyBorder="1" applyAlignment="1">
      <alignment horizontal="center" vertical="center"/>
    </xf>
    <xf numFmtId="0" fontId="18" fillId="0" borderId="21" xfId="4" applyFont="1" applyBorder="1" applyAlignment="1">
      <alignment horizontal="center" vertical="center"/>
    </xf>
    <xf numFmtId="0" fontId="18" fillId="0" borderId="50" xfId="4" applyFont="1" applyBorder="1" applyAlignment="1">
      <alignment horizontal="center" vertical="center"/>
    </xf>
    <xf numFmtId="0" fontId="45" fillId="0" borderId="27" xfId="4" applyFont="1" applyBorder="1" applyAlignment="1">
      <alignment horizontal="center" vertical="center"/>
    </xf>
    <xf numFmtId="0" fontId="18" fillId="0" borderId="28" xfId="4" applyFont="1" applyBorder="1" applyAlignment="1">
      <alignment horizontal="center" vertical="center"/>
    </xf>
    <xf numFmtId="0" fontId="18" fillId="0" borderId="26" xfId="4" applyFont="1" applyBorder="1" applyAlignment="1">
      <alignment horizontal="center" vertical="center"/>
    </xf>
    <xf numFmtId="0" fontId="18" fillId="0" borderId="12" xfId="4" applyFont="1" applyBorder="1" applyAlignment="1">
      <alignment horizontal="center" vertical="center"/>
    </xf>
    <xf numFmtId="0" fontId="45" fillId="0" borderId="11" xfId="4" applyFont="1" applyBorder="1" applyAlignment="1">
      <alignment horizontal="center" vertical="center"/>
    </xf>
    <xf numFmtId="0" fontId="18" fillId="0" borderId="15" xfId="4" applyFont="1" applyBorder="1" applyAlignment="1">
      <alignment horizontal="center" vertical="center"/>
    </xf>
    <xf numFmtId="0" fontId="14" fillId="18" borderId="47" xfId="4" applyFill="1" applyBorder="1" applyAlignment="1">
      <alignment vertical="center" wrapText="1"/>
    </xf>
    <xf numFmtId="49" fontId="41" fillId="18" borderId="23" xfId="4" applyNumberFormat="1" applyFont="1" applyFill="1" applyBorder="1" applyAlignment="1">
      <alignment horizontal="center" vertical="center"/>
    </xf>
    <xf numFmtId="0" fontId="41" fillId="18" borderId="46" xfId="4" applyFont="1" applyFill="1" applyBorder="1" applyAlignment="1">
      <alignment horizontal="center" vertical="center" wrapText="1"/>
    </xf>
    <xf numFmtId="0" fontId="41" fillId="0" borderId="30" xfId="4" applyFont="1" applyBorder="1" applyAlignment="1">
      <alignment horizontal="center" vertical="center"/>
    </xf>
    <xf numFmtId="49" fontId="41" fillId="18" borderId="35" xfId="4" applyNumberFormat="1" applyFont="1" applyFill="1" applyBorder="1" applyAlignment="1">
      <alignment horizontal="center" vertical="center"/>
    </xf>
    <xf numFmtId="0" fontId="41" fillId="18" borderId="48" xfId="4" applyFont="1" applyFill="1" applyBorder="1" applyAlignment="1">
      <alignment horizontal="center" vertical="center" wrapText="1"/>
    </xf>
    <xf numFmtId="0" fontId="41" fillId="0" borderId="34" xfId="4" applyFont="1" applyBorder="1" applyAlignment="1">
      <alignment horizontal="center" vertical="center"/>
    </xf>
    <xf numFmtId="0" fontId="18" fillId="18" borderId="5" xfId="4" applyFont="1" applyFill="1" applyBorder="1" applyAlignment="1">
      <alignment vertical="center"/>
    </xf>
    <xf numFmtId="0" fontId="18" fillId="18" borderId="14" xfId="4" applyFont="1" applyFill="1" applyBorder="1" applyAlignment="1">
      <alignment vertical="center"/>
    </xf>
    <xf numFmtId="0" fontId="41" fillId="18" borderId="45" xfId="4" applyFont="1" applyFill="1" applyBorder="1" applyAlignment="1">
      <alignment vertical="center"/>
    </xf>
    <xf numFmtId="0" fontId="41" fillId="18" borderId="7" xfId="4" applyFont="1" applyFill="1" applyBorder="1" applyAlignment="1">
      <alignment vertical="center"/>
    </xf>
    <xf numFmtId="0" fontId="41" fillId="18" borderId="16" xfId="4" applyFont="1" applyFill="1" applyBorder="1" applyAlignment="1">
      <alignment vertical="center"/>
    </xf>
    <xf numFmtId="0" fontId="31" fillId="8" borderId="0" xfId="4" applyFont="1" applyFill="1" applyAlignment="1">
      <alignment vertical="center" wrapText="1"/>
    </xf>
    <xf numFmtId="0" fontId="32" fillId="8" borderId="0" xfId="4" applyFont="1" applyFill="1" applyAlignment="1">
      <alignment vertical="center" wrapText="1"/>
    </xf>
    <xf numFmtId="0" fontId="43" fillId="18" borderId="0" xfId="4" applyFont="1" applyFill="1" applyAlignment="1">
      <alignment horizontal="center" vertical="top" wrapText="1"/>
    </xf>
    <xf numFmtId="0" fontId="44" fillId="17" borderId="0" xfId="4" applyFont="1" applyFill="1" applyAlignment="1">
      <alignment horizontal="left" vertical="center"/>
    </xf>
    <xf numFmtId="0" fontId="44" fillId="17" borderId="5" xfId="4" applyFont="1" applyFill="1" applyBorder="1" applyAlignment="1">
      <alignment horizontal="left" vertical="center"/>
    </xf>
    <xf numFmtId="0" fontId="14" fillId="18" borderId="38" xfId="4" applyFill="1" applyBorder="1" applyAlignment="1">
      <alignment vertical="center"/>
    </xf>
    <xf numFmtId="0" fontId="46" fillId="18" borderId="67" xfId="4" applyFont="1" applyFill="1" applyBorder="1" applyAlignment="1">
      <alignment horizontal="center" vertical="center"/>
    </xf>
    <xf numFmtId="0" fontId="43" fillId="18" borderId="65" xfId="4" applyFont="1" applyFill="1" applyBorder="1" applyAlignment="1">
      <alignment horizontal="center" vertical="center"/>
    </xf>
    <xf numFmtId="0" fontId="18" fillId="18" borderId="41" xfId="4" applyFont="1" applyFill="1" applyBorder="1" applyAlignment="1">
      <alignment vertical="center"/>
    </xf>
    <xf numFmtId="0" fontId="18" fillId="18" borderId="66" xfId="4" applyFont="1" applyFill="1" applyBorder="1" applyAlignment="1">
      <alignment vertical="center"/>
    </xf>
    <xf numFmtId="0" fontId="18" fillId="18" borderId="42" xfId="4" applyFont="1" applyFill="1" applyBorder="1" applyAlignment="1">
      <alignment vertical="center"/>
    </xf>
    <xf numFmtId="0" fontId="18" fillId="18" borderId="43" xfId="4" applyFont="1" applyFill="1" applyBorder="1" applyAlignment="1">
      <alignment vertical="center"/>
    </xf>
    <xf numFmtId="0" fontId="41" fillId="18" borderId="33" xfId="4" applyFont="1" applyFill="1" applyBorder="1" applyAlignment="1">
      <alignment vertical="center" wrapText="1"/>
    </xf>
    <xf numFmtId="0" fontId="41" fillId="18" borderId="33" xfId="4" applyFont="1" applyFill="1" applyBorder="1" applyAlignment="1">
      <alignment vertical="center"/>
    </xf>
    <xf numFmtId="49" fontId="14" fillId="18" borderId="23" xfId="4" applyNumberFormat="1" applyFill="1" applyBorder="1" applyAlignment="1">
      <alignment vertical="center"/>
    </xf>
    <xf numFmtId="0" fontId="18" fillId="0" borderId="51" xfId="4" applyFont="1" applyBorder="1" applyAlignment="1">
      <alignment horizontal="center" vertical="center"/>
    </xf>
    <xf numFmtId="49" fontId="14" fillId="18" borderId="25" xfId="4" applyNumberFormat="1" applyFill="1" applyBorder="1" applyAlignment="1">
      <alignment vertical="center"/>
    </xf>
    <xf numFmtId="0" fontId="45" fillId="0" borderId="62" xfId="4" applyFont="1" applyBorder="1" applyAlignment="1">
      <alignment horizontal="center" vertical="center"/>
    </xf>
    <xf numFmtId="49" fontId="41" fillId="18" borderId="23" xfId="4" applyNumberFormat="1" applyFont="1" applyFill="1" applyBorder="1" applyAlignment="1">
      <alignment vertical="center"/>
    </xf>
    <xf numFmtId="0" fontId="41" fillId="18" borderId="46" xfId="4" applyFont="1" applyFill="1" applyBorder="1" applyAlignment="1">
      <alignment vertical="center" wrapText="1"/>
    </xf>
    <xf numFmtId="0" fontId="41" fillId="0" borderId="54" xfId="4" applyFont="1" applyBorder="1" applyAlignment="1">
      <alignment horizontal="center" vertical="center"/>
    </xf>
    <xf numFmtId="0" fontId="41" fillId="0" borderId="63" xfId="4" applyFont="1" applyBorder="1" applyAlignment="1">
      <alignment horizontal="center" vertical="center"/>
    </xf>
    <xf numFmtId="49" fontId="41" fillId="18" borderId="35" xfId="4" applyNumberFormat="1" applyFont="1" applyFill="1" applyBorder="1" applyAlignment="1">
      <alignment vertical="center"/>
    </xf>
    <xf numFmtId="0" fontId="41" fillId="18" borderId="48" xfId="4" applyFont="1" applyFill="1" applyBorder="1" applyAlignment="1">
      <alignment vertical="center" wrapText="1"/>
    </xf>
    <xf numFmtId="0" fontId="16" fillId="18" borderId="0" xfId="4" applyFont="1" applyFill="1" applyAlignment="1">
      <alignment horizontal="center" vertical="top"/>
    </xf>
    <xf numFmtId="0" fontId="44" fillId="17" borderId="9" xfId="4" applyFont="1" applyFill="1" applyBorder="1" applyAlignment="1">
      <alignment horizontal="left" vertical="center"/>
    </xf>
    <xf numFmtId="0" fontId="44" fillId="17" borderId="3" xfId="4" applyFont="1" applyFill="1" applyBorder="1" applyAlignment="1">
      <alignment horizontal="left" vertical="center"/>
    </xf>
    <xf numFmtId="0" fontId="44" fillId="17" borderId="10" xfId="4" applyFont="1" applyFill="1" applyBorder="1" applyAlignment="1">
      <alignment horizontal="left" vertical="center"/>
    </xf>
    <xf numFmtId="0" fontId="44" fillId="17" borderId="6" xfId="4" applyFont="1" applyFill="1" applyBorder="1" applyAlignment="1">
      <alignment horizontal="left" vertical="center"/>
    </xf>
    <xf numFmtId="0" fontId="14" fillId="18" borderId="33" xfId="4" applyFill="1" applyBorder="1" applyAlignment="1">
      <alignment vertical="center"/>
    </xf>
    <xf numFmtId="0" fontId="15" fillId="18" borderId="33" xfId="4" applyFont="1" applyFill="1" applyBorder="1" applyAlignment="1">
      <alignment horizontal="center" vertical="center"/>
    </xf>
    <xf numFmtId="0" fontId="43" fillId="18" borderId="16" xfId="4" applyFont="1" applyFill="1" applyBorder="1" applyAlignment="1">
      <alignment horizontal="center" vertical="center"/>
    </xf>
    <xf numFmtId="0" fontId="46" fillId="18" borderId="7" xfId="4" applyFont="1" applyFill="1" applyBorder="1" applyAlignment="1">
      <alignment horizontal="center" vertical="center"/>
    </xf>
    <xf numFmtId="0" fontId="43" fillId="18" borderId="17" xfId="4" applyFont="1" applyFill="1" applyBorder="1" applyAlignment="1">
      <alignment horizontal="center" vertical="center"/>
    </xf>
    <xf numFmtId="0" fontId="46" fillId="18" borderId="8" xfId="4" applyFont="1" applyFill="1" applyBorder="1" applyAlignment="1">
      <alignment horizontal="center" vertical="center"/>
    </xf>
    <xf numFmtId="0" fontId="15" fillId="18" borderId="14" xfId="4" applyFont="1" applyFill="1" applyBorder="1" applyAlignment="1">
      <alignment horizontal="center" vertical="center"/>
    </xf>
    <xf numFmtId="0" fontId="16" fillId="18" borderId="16" xfId="4" applyFont="1" applyFill="1" applyBorder="1" applyAlignment="1">
      <alignment horizontal="center" vertical="center" wrapText="1"/>
    </xf>
    <xf numFmtId="49" fontId="14" fillId="18" borderId="29" xfId="4" applyNumberFormat="1" applyFill="1" applyBorder="1" applyAlignment="1">
      <alignment vertical="center"/>
    </xf>
    <xf numFmtId="0" fontId="14" fillId="18" borderId="29" xfId="4" applyFill="1" applyBorder="1" applyAlignment="1">
      <alignment vertical="center" wrapText="1"/>
    </xf>
    <xf numFmtId="9" fontId="15" fillId="18" borderId="19" xfId="4" applyNumberFormat="1" applyFont="1" applyFill="1" applyBorder="1" applyAlignment="1">
      <alignment horizontal="center" vertical="center" wrapText="1"/>
    </xf>
    <xf numFmtId="10" fontId="41" fillId="0" borderId="19" xfId="4" applyNumberFormat="1" applyFont="1" applyBorder="1" applyAlignment="1">
      <alignment horizontal="center" vertical="center"/>
    </xf>
    <xf numFmtId="10" fontId="41" fillId="0" borderId="20" xfId="4" applyNumberFormat="1" applyFont="1" applyBorder="1" applyAlignment="1">
      <alignment horizontal="center" vertical="center"/>
    </xf>
    <xf numFmtId="168" fontId="41" fillId="0" borderId="20" xfId="4" applyNumberFormat="1" applyFont="1" applyBorder="1" applyAlignment="1">
      <alignment horizontal="center" vertical="center"/>
    </xf>
    <xf numFmtId="168" fontId="41" fillId="0" borderId="19" xfId="4" applyNumberFormat="1" applyFont="1" applyBorder="1" applyAlignment="1">
      <alignment horizontal="center" vertical="center"/>
    </xf>
    <xf numFmtId="168" fontId="41" fillId="0" borderId="29" xfId="4" applyNumberFormat="1" applyFont="1" applyBorder="1" applyAlignment="1">
      <alignment horizontal="center" vertical="center"/>
    </xf>
    <xf numFmtId="0" fontId="14" fillId="18" borderId="0" xfId="4" applyFill="1" applyAlignment="1">
      <alignment vertical="center" wrapText="1"/>
    </xf>
    <xf numFmtId="0" fontId="15" fillId="18" borderId="14" xfId="4" applyFont="1" applyFill="1" applyBorder="1" applyAlignment="1">
      <alignment horizontal="center" vertical="center" wrapText="1"/>
    </xf>
    <xf numFmtId="49" fontId="14" fillId="18" borderId="35" xfId="4" applyNumberFormat="1" applyFill="1" applyBorder="1" applyAlignment="1">
      <alignment vertical="center"/>
    </xf>
    <xf numFmtId="0" fontId="14" fillId="18" borderId="25" xfId="4" applyFill="1" applyBorder="1" applyAlignment="1">
      <alignment vertical="center" wrapText="1"/>
    </xf>
    <xf numFmtId="0" fontId="15" fillId="18" borderId="56" xfId="4" applyFont="1" applyFill="1" applyBorder="1" applyAlignment="1">
      <alignment horizontal="center" vertical="center" wrapText="1"/>
    </xf>
    <xf numFmtId="0" fontId="41" fillId="18" borderId="23" xfId="4" applyFont="1" applyFill="1" applyBorder="1" applyAlignment="1">
      <alignment vertical="center" wrapText="1"/>
    </xf>
    <xf numFmtId="0" fontId="16" fillId="18" borderId="24" xfId="4" applyFont="1" applyFill="1" applyBorder="1" applyAlignment="1">
      <alignment horizontal="center" vertical="center" wrapText="1"/>
    </xf>
    <xf numFmtId="0" fontId="41" fillId="0" borderId="21" xfId="4" applyFont="1" applyBorder="1" applyAlignment="1">
      <alignment horizontal="center" vertical="center"/>
    </xf>
    <xf numFmtId="0" fontId="41" fillId="0" borderId="22" xfId="4" applyFont="1" applyBorder="1" applyAlignment="1">
      <alignment horizontal="center" vertical="center"/>
    </xf>
    <xf numFmtId="0" fontId="41" fillId="18" borderId="35" xfId="4" applyFont="1" applyFill="1" applyBorder="1" applyAlignment="1">
      <alignment vertical="center" wrapText="1"/>
    </xf>
    <xf numFmtId="0" fontId="16" fillId="18" borderId="64" xfId="4" applyFont="1" applyFill="1" applyBorder="1" applyAlignment="1">
      <alignment horizontal="center" vertical="center" wrapText="1"/>
    </xf>
    <xf numFmtId="0" fontId="41" fillId="0" borderId="36" xfId="4" applyFont="1" applyBorder="1" applyAlignment="1">
      <alignment horizontal="center" vertical="center"/>
    </xf>
    <xf numFmtId="0" fontId="56" fillId="19" borderId="0" xfId="0" applyFont="1" applyFill="1" applyAlignment="1">
      <alignment vertical="center"/>
    </xf>
    <xf numFmtId="0" fontId="0" fillId="19" borderId="0" xfId="0" applyFill="1" applyAlignment="1">
      <alignment vertical="center"/>
    </xf>
    <xf numFmtId="0" fontId="0" fillId="19" borderId="0" xfId="0" applyFill="1" applyAlignment="1">
      <alignment horizontal="center" vertical="center"/>
    </xf>
    <xf numFmtId="0" fontId="14" fillId="19" borderId="0" xfId="0" applyFont="1" applyFill="1" applyAlignment="1">
      <alignment vertical="center"/>
    </xf>
    <xf numFmtId="0" fontId="37" fillId="8" borderId="0" xfId="0" applyFont="1" applyFill="1" applyAlignment="1">
      <alignment vertical="center"/>
    </xf>
    <xf numFmtId="0" fontId="0" fillId="8" borderId="0" xfId="0" applyFill="1" applyAlignment="1">
      <alignment vertical="center"/>
    </xf>
    <xf numFmtId="0" fontId="0" fillId="8" borderId="0" xfId="0" applyFill="1" applyAlignment="1">
      <alignment horizontal="center" vertical="center"/>
    </xf>
    <xf numFmtId="0" fontId="14" fillId="8" borderId="0" xfId="0" applyFont="1" applyFill="1" applyAlignment="1">
      <alignment vertical="center"/>
    </xf>
    <xf numFmtId="0" fontId="0" fillId="0" borderId="12" xfId="0" applyBorder="1" applyAlignment="1">
      <alignment horizontal="center" vertical="center"/>
    </xf>
    <xf numFmtId="14" fontId="14" fillId="0" borderId="0" xfId="0" applyNumberFormat="1" applyFont="1" applyAlignment="1">
      <alignment horizontal="center" vertical="center"/>
    </xf>
    <xf numFmtId="9" fontId="0" fillId="0" borderId="0" xfId="0" applyNumberFormat="1" applyAlignment="1">
      <alignment vertical="center"/>
    </xf>
    <xf numFmtId="0" fontId="26" fillId="34" borderId="0" xfId="0" applyFont="1" applyFill="1" applyAlignment="1">
      <alignment horizontal="center" vertical="center" wrapText="1"/>
    </xf>
    <xf numFmtId="0" fontId="36" fillId="34" borderId="72" xfId="0" applyFont="1" applyFill="1" applyBorder="1" applyAlignment="1">
      <alignment horizontal="center" vertical="center" wrapText="1"/>
    </xf>
    <xf numFmtId="0" fontId="14" fillId="0" borderId="71" xfId="0" applyFont="1" applyBorder="1" applyAlignment="1">
      <alignment vertical="center"/>
    </xf>
    <xf numFmtId="0" fontId="57" fillId="35" borderId="0" xfId="0" applyFont="1" applyFill="1" applyAlignment="1">
      <alignment horizontal="center" vertical="center"/>
    </xf>
    <xf numFmtId="0" fontId="14" fillId="0" borderId="55" xfId="0" applyFont="1" applyBorder="1" applyAlignment="1">
      <alignment vertical="center"/>
    </xf>
    <xf numFmtId="0" fontId="58" fillId="0" borderId="0" xfId="0" applyFont="1" applyAlignment="1">
      <alignment vertical="center"/>
    </xf>
    <xf numFmtId="0" fontId="0" fillId="0" borderId="55" xfId="0" applyBorder="1" applyAlignment="1">
      <alignment vertical="center"/>
    </xf>
    <xf numFmtId="49" fontId="14" fillId="0" borderId="0" xfId="0" applyNumberFormat="1" applyFont="1" applyAlignment="1">
      <alignment vertical="center"/>
    </xf>
    <xf numFmtId="0" fontId="18" fillId="0" borderId="55" xfId="0" applyFont="1" applyBorder="1" applyAlignment="1">
      <alignment vertical="center"/>
    </xf>
    <xf numFmtId="0" fontId="26" fillId="0" borderId="55" xfId="0" applyFont="1" applyBorder="1" applyAlignment="1">
      <alignment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43" fillId="0" borderId="0" xfId="0" applyFont="1" applyAlignment="1">
      <alignment vertical="center"/>
    </xf>
    <xf numFmtId="0" fontId="18" fillId="7" borderId="0" xfId="0" applyFont="1" applyFill="1" applyAlignment="1">
      <alignment vertical="center"/>
    </xf>
    <xf numFmtId="0" fontId="54" fillId="0" borderId="55" xfId="0" applyFont="1" applyBorder="1" applyAlignment="1">
      <alignment vertical="center"/>
    </xf>
    <xf numFmtId="0" fontId="26" fillId="21" borderId="0" xfId="0" applyFont="1" applyFill="1" applyAlignment="1">
      <alignment vertical="center"/>
    </xf>
    <xf numFmtId="0" fontId="14" fillId="0" borderId="0" xfId="0" applyFont="1" applyAlignment="1">
      <alignment horizontal="center" vertical="center"/>
    </xf>
    <xf numFmtId="0" fontId="61" fillId="0" borderId="0" xfId="0" applyFont="1" applyAlignment="1">
      <alignment horizontal="center" vertical="center"/>
    </xf>
    <xf numFmtId="0" fontId="14" fillId="0" borderId="12" xfId="0" applyFont="1" applyBorder="1" applyAlignment="1">
      <alignment horizontal="center" vertical="center"/>
    </xf>
    <xf numFmtId="0" fontId="18" fillId="19" borderId="71" xfId="0" applyFont="1" applyFill="1" applyBorder="1" applyAlignment="1">
      <alignment vertical="center"/>
    </xf>
    <xf numFmtId="0" fontId="18" fillId="18" borderId="71" xfId="0" applyFont="1" applyFill="1" applyBorder="1" applyAlignment="1">
      <alignment vertical="center"/>
    </xf>
    <xf numFmtId="0" fontId="26" fillId="17" borderId="0" xfId="0" applyFont="1" applyFill="1" applyAlignment="1">
      <alignment vertical="center"/>
    </xf>
    <xf numFmtId="0" fontId="18" fillId="12" borderId="0" xfId="0" applyFont="1" applyFill="1" applyAlignment="1">
      <alignment vertical="center"/>
    </xf>
    <xf numFmtId="0" fontId="18" fillId="15" borderId="0" xfId="0" applyFont="1" applyFill="1" applyAlignment="1">
      <alignment vertical="center"/>
    </xf>
    <xf numFmtId="0" fontId="49" fillId="0" borderId="0" xfId="0" applyFont="1" applyAlignment="1">
      <alignment vertical="center"/>
    </xf>
    <xf numFmtId="0" fontId="18" fillId="12" borderId="0" xfId="0" applyFont="1" applyFill="1" applyAlignment="1">
      <alignment horizontal="center" vertical="center"/>
    </xf>
    <xf numFmtId="0" fontId="18" fillId="15" borderId="0" xfId="0" applyFont="1" applyFill="1" applyAlignment="1">
      <alignment horizontal="center" vertical="center"/>
    </xf>
    <xf numFmtId="0" fontId="26" fillId="5" borderId="55" xfId="0" applyFont="1" applyFill="1" applyBorder="1" applyAlignment="1">
      <alignment vertical="center"/>
    </xf>
    <xf numFmtId="0" fontId="26" fillId="15" borderId="71" xfId="0" applyFont="1" applyFill="1" applyBorder="1" applyAlignment="1">
      <alignment horizontal="left" vertical="center" wrapText="1"/>
    </xf>
    <xf numFmtId="0" fontId="18" fillId="11" borderId="0" xfId="0" applyFont="1" applyFill="1" applyAlignment="1">
      <alignment vertical="center"/>
    </xf>
    <xf numFmtId="0" fontId="18" fillId="4" borderId="0" xfId="0" applyFont="1" applyFill="1" applyAlignment="1">
      <alignment vertical="center"/>
    </xf>
    <xf numFmtId="0" fontId="14" fillId="0" borderId="0" xfId="0" applyFont="1" applyAlignment="1">
      <alignment vertical="center" wrapText="1"/>
    </xf>
    <xf numFmtId="0" fontId="37" fillId="0" borderId="0" xfId="0" applyFont="1" applyAlignment="1">
      <alignment vertical="center"/>
    </xf>
    <xf numFmtId="0" fontId="14" fillId="7" borderId="71" xfId="0" applyFont="1" applyFill="1" applyBorder="1" applyAlignment="1">
      <alignment vertical="center" wrapText="1"/>
    </xf>
    <xf numFmtId="0" fontId="61" fillId="0" borderId="0" xfId="0" applyFont="1" applyAlignment="1">
      <alignment vertical="center"/>
    </xf>
    <xf numFmtId="167" fontId="18" fillId="10" borderId="0" xfId="0" applyNumberFormat="1" applyFont="1" applyFill="1" applyAlignment="1">
      <alignment vertical="center"/>
    </xf>
    <xf numFmtId="167" fontId="18" fillId="19" borderId="71" xfId="0" applyNumberFormat="1" applyFont="1" applyFill="1" applyBorder="1" applyAlignment="1">
      <alignment vertical="center"/>
    </xf>
    <xf numFmtId="167" fontId="18" fillId="12" borderId="71" xfId="0" applyNumberFormat="1" applyFont="1" applyFill="1" applyBorder="1" applyAlignment="1">
      <alignment vertical="center"/>
    </xf>
    <xf numFmtId="167" fontId="26" fillId="17" borderId="0" xfId="0" applyNumberFormat="1" applyFont="1" applyFill="1" applyAlignment="1">
      <alignment vertical="center"/>
    </xf>
    <xf numFmtId="167" fontId="26" fillId="36" borderId="0" xfId="0" applyNumberFormat="1" applyFont="1" applyFill="1" applyAlignment="1">
      <alignment vertical="center"/>
    </xf>
    <xf numFmtId="0" fontId="26" fillId="22" borderId="0" xfId="0" applyFont="1" applyFill="1" applyAlignment="1">
      <alignment vertical="center"/>
    </xf>
    <xf numFmtId="0" fontId="26" fillId="37" borderId="0" xfId="0" applyFont="1" applyFill="1" applyAlignment="1">
      <alignment horizontal="left" vertical="center"/>
    </xf>
    <xf numFmtId="0" fontId="26" fillId="5" borderId="0" xfId="0" applyFont="1" applyFill="1" applyAlignment="1">
      <alignment vertical="center"/>
    </xf>
    <xf numFmtId="0" fontId="26" fillId="23" borderId="0" xfId="0" applyFont="1" applyFill="1" applyAlignment="1">
      <alignment vertical="center"/>
    </xf>
    <xf numFmtId="0" fontId="26" fillId="24" borderId="0" xfId="0" applyFont="1" applyFill="1" applyAlignment="1">
      <alignment vertical="center"/>
    </xf>
    <xf numFmtId="0" fontId="14" fillId="18" borderId="0" xfId="0" applyFont="1" applyFill="1" applyAlignment="1">
      <alignment horizontal="center" vertical="center"/>
    </xf>
    <xf numFmtId="9" fontId="0" fillId="0" borderId="0" xfId="0" applyNumberFormat="1" applyAlignment="1">
      <alignment horizontal="center" vertical="center"/>
    </xf>
    <xf numFmtId="0" fontId="26" fillId="25" borderId="0" xfId="0" applyFont="1" applyFill="1" applyAlignment="1">
      <alignment horizontal="left" vertical="center" wrapText="1"/>
    </xf>
    <xf numFmtId="0" fontId="18" fillId="15" borderId="0" xfId="0" applyFont="1" applyFill="1" applyAlignment="1">
      <alignment horizontal="left" vertical="center" wrapText="1"/>
    </xf>
    <xf numFmtId="0" fontId="14" fillId="18" borderId="0" xfId="0" applyFont="1" applyFill="1" applyAlignment="1">
      <alignment horizontal="left" vertical="center" wrapText="1"/>
    </xf>
    <xf numFmtId="0" fontId="18" fillId="33" borderId="0" xfId="0" applyFont="1" applyFill="1" applyAlignment="1">
      <alignment horizontal="center" vertical="center"/>
    </xf>
    <xf numFmtId="0" fontId="14" fillId="18" borderId="71" xfId="0" applyFont="1" applyFill="1" applyBorder="1" applyAlignment="1">
      <alignment horizontal="left" vertical="center" wrapText="1"/>
    </xf>
    <xf numFmtId="0" fontId="26" fillId="37" borderId="0" xfId="0" applyFont="1" applyFill="1" applyAlignment="1">
      <alignment horizontal="left" vertical="center" wrapText="1"/>
    </xf>
    <xf numFmtId="0" fontId="18" fillId="0" borderId="0" xfId="0" applyFont="1"/>
    <xf numFmtId="9" fontId="0" fillId="0" borderId="0" xfId="0" applyNumberFormat="1"/>
    <xf numFmtId="0" fontId="67" fillId="0" borderId="0" xfId="34" applyFont="1" applyAlignment="1">
      <alignment vertical="center"/>
    </xf>
    <xf numFmtId="0" fontId="67" fillId="0" borderId="0" xfId="4" applyFont="1" applyAlignment="1">
      <alignment vertical="center"/>
    </xf>
    <xf numFmtId="0" fontId="67" fillId="0" borderId="0" xfId="4" applyFont="1" applyAlignment="1">
      <alignment vertical="center" wrapText="1"/>
    </xf>
    <xf numFmtId="0" fontId="67" fillId="0" borderId="0" xfId="34" applyFont="1" applyAlignment="1">
      <alignment vertical="center" wrapText="1"/>
    </xf>
    <xf numFmtId="0" fontId="18" fillId="0" borderId="69" xfId="0" applyFont="1" applyBorder="1" applyAlignment="1">
      <alignment horizontal="center" vertical="center"/>
    </xf>
    <xf numFmtId="0" fontId="14" fillId="0" borderId="57" xfId="0" applyFont="1" applyBorder="1" applyAlignment="1">
      <alignment horizontal="center" vertical="center"/>
    </xf>
    <xf numFmtId="0" fontId="0" fillId="0" borderId="13" xfId="0" applyBorder="1" applyAlignment="1">
      <alignment vertical="center"/>
    </xf>
    <xf numFmtId="0" fontId="0" fillId="0" borderId="70" xfId="0" applyBorder="1" applyAlignment="1">
      <alignment vertical="center"/>
    </xf>
    <xf numFmtId="0" fontId="14" fillId="0" borderId="31" xfId="0" applyFont="1" applyBorder="1" applyAlignment="1">
      <alignment horizontal="center" vertical="center"/>
    </xf>
    <xf numFmtId="0" fontId="18" fillId="0" borderId="68" xfId="0" applyFont="1" applyBorder="1" applyAlignment="1">
      <alignment horizontal="center" vertical="center"/>
    </xf>
    <xf numFmtId="0" fontId="14" fillId="0" borderId="75" xfId="0" applyFont="1" applyBorder="1" applyAlignment="1">
      <alignment horizontal="center" vertical="center"/>
    </xf>
    <xf numFmtId="0" fontId="14" fillId="0" borderId="0" xfId="0" applyFont="1" applyAlignment="1">
      <alignment horizontal="left" vertical="center"/>
    </xf>
    <xf numFmtId="0" fontId="18" fillId="0" borderId="74" xfId="0" applyFont="1" applyBorder="1" applyAlignment="1">
      <alignment horizontal="center" vertical="center"/>
    </xf>
    <xf numFmtId="9" fontId="14" fillId="9" borderId="1" xfId="0" applyNumberFormat="1" applyFont="1" applyFill="1" applyBorder="1" applyAlignment="1" applyProtection="1">
      <alignment vertical="center" wrapText="1"/>
      <protection locked="0"/>
    </xf>
    <xf numFmtId="0" fontId="18" fillId="38" borderId="0" xfId="0" applyFont="1" applyFill="1" applyAlignment="1">
      <alignment horizontal="left" vertical="center" wrapText="1"/>
    </xf>
    <xf numFmtId="0" fontId="18" fillId="38" borderId="69" xfId="0" applyFont="1" applyFill="1" applyBorder="1" applyAlignment="1">
      <alignment horizontal="left" vertical="center" wrapText="1"/>
    </xf>
    <xf numFmtId="0" fontId="18" fillId="38" borderId="2" xfId="0" applyFont="1" applyFill="1" applyBorder="1" applyAlignment="1">
      <alignment horizontal="center" vertical="center" wrapText="1"/>
    </xf>
    <xf numFmtId="0" fontId="18" fillId="38" borderId="57" xfId="0" applyFont="1" applyFill="1" applyBorder="1" applyAlignment="1">
      <alignment horizontal="center" vertical="center" wrapText="1"/>
    </xf>
    <xf numFmtId="0" fontId="18" fillId="38" borderId="13" xfId="0" applyFont="1" applyFill="1" applyBorder="1" applyAlignment="1">
      <alignment horizontal="left" vertical="center" wrapText="1"/>
    </xf>
    <xf numFmtId="0" fontId="33" fillId="38" borderId="12" xfId="0" applyFont="1" applyFill="1" applyBorder="1" applyAlignment="1">
      <alignment horizontal="center" vertical="center" wrapText="1"/>
    </xf>
    <xf numFmtId="0" fontId="18" fillId="38" borderId="12" xfId="0" applyFont="1" applyFill="1" applyBorder="1" applyAlignment="1">
      <alignment horizontal="center" vertical="center" wrapText="1"/>
    </xf>
    <xf numFmtId="0" fontId="26" fillId="22" borderId="71" xfId="0" applyFont="1" applyFill="1" applyBorder="1" applyAlignment="1">
      <alignment horizontal="center" vertical="center"/>
    </xf>
    <xf numFmtId="0" fontId="26" fillId="15" borderId="71" xfId="0" applyFont="1" applyFill="1" applyBorder="1" applyAlignment="1">
      <alignment horizontal="center" vertical="center" wrapText="1"/>
    </xf>
    <xf numFmtId="0" fontId="18" fillId="38" borderId="0" xfId="0" applyFont="1" applyFill="1" applyAlignment="1">
      <alignment horizontal="center" vertical="center"/>
    </xf>
    <xf numFmtId="4" fontId="18" fillId="38" borderId="0" xfId="0" applyNumberFormat="1" applyFont="1" applyFill="1" applyAlignment="1">
      <alignment horizontal="center" vertical="center"/>
    </xf>
    <xf numFmtId="0" fontId="62" fillId="38" borderId="2" xfId="0" applyFont="1" applyFill="1" applyBorder="1" applyAlignment="1">
      <alignment horizontal="left" vertical="center" wrapText="1"/>
    </xf>
    <xf numFmtId="0" fontId="18" fillId="38" borderId="2" xfId="0" applyFont="1" applyFill="1" applyBorder="1" applyAlignment="1">
      <alignment horizontal="center" vertical="center"/>
    </xf>
    <xf numFmtId="0" fontId="18" fillId="38" borderId="2" xfId="0" applyFont="1" applyFill="1" applyBorder="1" applyAlignment="1">
      <alignment horizontal="right" vertical="center"/>
    </xf>
    <xf numFmtId="4" fontId="18" fillId="38" borderId="2" xfId="0" applyNumberFormat="1" applyFont="1" applyFill="1" applyBorder="1" applyAlignment="1">
      <alignment horizontal="center" vertical="center"/>
    </xf>
    <xf numFmtId="0" fontId="18" fillId="38" borderId="2" xfId="0" applyFont="1" applyFill="1" applyBorder="1" applyAlignment="1">
      <alignment horizontal="left" vertical="center" wrapText="1"/>
    </xf>
    <xf numFmtId="4" fontId="18" fillId="38" borderId="57" xfId="0" applyNumberFormat="1" applyFont="1" applyFill="1" applyBorder="1" applyAlignment="1">
      <alignment horizontal="center" vertical="center"/>
    </xf>
    <xf numFmtId="4" fontId="18" fillId="38" borderId="12" xfId="0" applyNumberFormat="1" applyFont="1" applyFill="1" applyBorder="1" applyAlignment="1">
      <alignment horizontal="center" vertical="center"/>
    </xf>
    <xf numFmtId="0" fontId="18" fillId="38" borderId="70" xfId="0" applyFont="1" applyFill="1" applyBorder="1" applyAlignment="1">
      <alignment horizontal="left" vertical="center" wrapText="1"/>
    </xf>
    <xf numFmtId="0" fontId="18" fillId="38" borderId="32" xfId="0" applyFont="1" applyFill="1" applyBorder="1" applyAlignment="1">
      <alignment horizontal="left" vertical="center" wrapText="1"/>
    </xf>
    <xf numFmtId="0" fontId="18" fillId="38" borderId="32" xfId="0" applyFont="1" applyFill="1" applyBorder="1" applyAlignment="1">
      <alignment horizontal="center" vertical="center"/>
    </xf>
    <xf numFmtId="0" fontId="18" fillId="38" borderId="32" xfId="0" applyFont="1" applyFill="1" applyBorder="1" applyAlignment="1">
      <alignment horizontal="center" vertical="center" wrapText="1"/>
    </xf>
    <xf numFmtId="4" fontId="18" fillId="38" borderId="32" xfId="0" applyNumberFormat="1" applyFont="1" applyFill="1" applyBorder="1" applyAlignment="1">
      <alignment horizontal="center" vertical="center"/>
    </xf>
    <xf numFmtId="4" fontId="18" fillId="38" borderId="31" xfId="0" applyNumberFormat="1" applyFont="1" applyFill="1" applyBorder="1" applyAlignment="1">
      <alignment horizontal="center" vertical="center"/>
    </xf>
    <xf numFmtId="0" fontId="69" fillId="0" borderId="0" xfId="0" applyFont="1" applyAlignment="1">
      <alignment horizontal="left" vertical="center"/>
    </xf>
    <xf numFmtId="0" fontId="27" fillId="0" borderId="0" xfId="0" applyFont="1" applyAlignment="1">
      <alignment horizontal="center" vertical="top"/>
    </xf>
    <xf numFmtId="0" fontId="27" fillId="0" borderId="0" xfId="0" applyFont="1" applyAlignment="1">
      <alignment horizontal="left" vertical="top" wrapText="1"/>
    </xf>
    <xf numFmtId="0" fontId="0" fillId="0" borderId="14" xfId="0" applyBorder="1" applyAlignment="1">
      <alignment vertical="center"/>
    </xf>
    <xf numFmtId="0" fontId="0" fillId="0" borderId="5" xfId="0" applyBorder="1" applyAlignment="1">
      <alignment vertical="center"/>
    </xf>
    <xf numFmtId="0" fontId="0" fillId="0" borderId="12" xfId="0" applyBorder="1" applyAlignment="1">
      <alignment vertical="center"/>
    </xf>
    <xf numFmtId="0" fontId="14" fillId="4" borderId="0" xfId="4" applyFill="1" applyAlignment="1" applyProtection="1">
      <alignment horizontal="center" textRotation="45"/>
      <protection hidden="1"/>
    </xf>
    <xf numFmtId="0" fontId="38" fillId="30" borderId="76" xfId="0" applyFont="1" applyFill="1" applyBorder="1" applyAlignment="1">
      <alignment horizontal="left" vertical="center" wrapText="1"/>
    </xf>
    <xf numFmtId="0" fontId="38" fillId="30" borderId="76" xfId="0" applyFont="1" applyFill="1" applyBorder="1" applyAlignment="1">
      <alignment horizontal="center" vertical="center"/>
    </xf>
    <xf numFmtId="0" fontId="38" fillId="30" borderId="76" xfId="0" applyFont="1" applyFill="1" applyBorder="1" applyAlignment="1">
      <alignment horizontal="center" vertical="center" wrapText="1"/>
    </xf>
    <xf numFmtId="0" fontId="38" fillId="30" borderId="76" xfId="0" applyFont="1" applyFill="1" applyBorder="1" applyAlignment="1">
      <alignment horizontal="left" vertical="center"/>
    </xf>
    <xf numFmtId="0" fontId="26" fillId="22" borderId="76" xfId="0" applyFont="1" applyFill="1" applyBorder="1" applyAlignment="1">
      <alignment vertical="center"/>
    </xf>
    <xf numFmtId="0" fontId="26" fillId="22" borderId="76" xfId="0" applyFont="1" applyFill="1" applyBorder="1" applyAlignment="1">
      <alignment horizontal="left" vertical="center"/>
    </xf>
    <xf numFmtId="0" fontId="26" fillId="15" borderId="76" xfId="0" applyFont="1" applyFill="1" applyBorder="1" applyAlignment="1">
      <alignment horizontal="left" vertical="center" wrapText="1"/>
    </xf>
    <xf numFmtId="0" fontId="35" fillId="26" borderId="76" xfId="0" applyFont="1" applyFill="1" applyBorder="1" applyAlignment="1">
      <alignment horizontal="left" vertical="center" wrapText="1"/>
    </xf>
    <xf numFmtId="0" fontId="38" fillId="26" borderId="76" xfId="0" applyFont="1" applyFill="1" applyBorder="1" applyAlignment="1">
      <alignment horizontal="left" vertical="center" wrapText="1"/>
    </xf>
    <xf numFmtId="0" fontId="38" fillId="26" borderId="76" xfId="0" applyFont="1" applyFill="1" applyBorder="1" applyAlignment="1">
      <alignment vertical="center" wrapText="1"/>
    </xf>
    <xf numFmtId="0" fontId="14" fillId="9" borderId="76" xfId="0" applyFont="1" applyFill="1" applyBorder="1" applyAlignment="1" applyProtection="1">
      <alignment horizontal="left" vertical="center" wrapText="1"/>
      <protection locked="0"/>
    </xf>
    <xf numFmtId="0" fontId="35" fillId="7" borderId="76" xfId="0" applyFont="1" applyFill="1" applyBorder="1" applyAlignment="1">
      <alignment horizontal="left" vertical="center" wrapText="1"/>
    </xf>
    <xf numFmtId="0" fontId="72" fillId="0" borderId="0" xfId="4" applyFont="1" applyAlignment="1">
      <alignment vertical="center"/>
    </xf>
    <xf numFmtId="3" fontId="15" fillId="0" borderId="0" xfId="4" applyNumberFormat="1" applyFont="1" applyAlignment="1">
      <alignment horizontal="center" vertical="center"/>
    </xf>
    <xf numFmtId="3" fontId="14" fillId="0" borderId="0" xfId="4" applyNumberFormat="1" applyAlignment="1">
      <alignment vertical="center"/>
    </xf>
    <xf numFmtId="0" fontId="73" fillId="0" borderId="0" xfId="4" applyFont="1" applyAlignment="1">
      <alignment vertical="center"/>
    </xf>
    <xf numFmtId="0" fontId="18" fillId="0" borderId="0" xfId="4" applyFont="1" applyAlignment="1">
      <alignment horizontal="center" vertical="center"/>
    </xf>
    <xf numFmtId="0" fontId="33" fillId="0" borderId="0" xfId="4" applyFont="1" applyAlignment="1">
      <alignment vertical="center"/>
    </xf>
    <xf numFmtId="0" fontId="74" fillId="0" borderId="0" xfId="4" applyFont="1" applyAlignment="1">
      <alignment vertical="center"/>
    </xf>
    <xf numFmtId="0" fontId="16" fillId="0" borderId="0" xfId="4" applyFont="1" applyAlignment="1">
      <alignment horizontal="center" vertical="center"/>
    </xf>
    <xf numFmtId="3" fontId="16" fillId="0" borderId="0" xfId="4" applyNumberFormat="1" applyFont="1" applyAlignment="1">
      <alignment horizontal="center" vertical="center"/>
    </xf>
    <xf numFmtId="3" fontId="33" fillId="0" borderId="0" xfId="4" applyNumberFormat="1" applyFont="1" applyAlignment="1">
      <alignment vertical="center"/>
    </xf>
    <xf numFmtId="0" fontId="33" fillId="0" borderId="0" xfId="4" applyFont="1" applyAlignment="1">
      <alignment vertical="center" wrapText="1"/>
    </xf>
    <xf numFmtId="0" fontId="33" fillId="0" borderId="32" xfId="4" applyFont="1" applyBorder="1" applyAlignment="1">
      <alignment vertical="center" wrapText="1"/>
    </xf>
    <xf numFmtId="0" fontId="33" fillId="0" borderId="32" xfId="4" applyFont="1" applyBorder="1" applyAlignment="1">
      <alignment vertical="center"/>
    </xf>
    <xf numFmtId="0" fontId="43" fillId="0" borderId="0" xfId="4" applyFont="1" applyAlignment="1">
      <alignment horizontal="center" vertical="center"/>
    </xf>
    <xf numFmtId="16" fontId="33" fillId="40" borderId="9" xfId="4" quotePrefix="1" applyNumberFormat="1" applyFont="1" applyFill="1" applyBorder="1" applyAlignment="1">
      <alignment vertical="center"/>
    </xf>
    <xf numFmtId="0" fontId="33" fillId="40" borderId="3" xfId="4" applyFont="1" applyFill="1" applyBorder="1" applyAlignment="1">
      <alignment vertical="center"/>
    </xf>
    <xf numFmtId="0" fontId="16" fillId="40" borderId="3" xfId="4" applyFont="1" applyFill="1" applyBorder="1" applyAlignment="1">
      <alignment horizontal="center" vertical="center"/>
    </xf>
    <xf numFmtId="3" fontId="16" fillId="40" borderId="9" xfId="4" applyNumberFormat="1" applyFont="1" applyFill="1" applyBorder="1" applyAlignment="1">
      <alignment horizontal="center" vertical="center"/>
    </xf>
    <xf numFmtId="3" fontId="16" fillId="40" borderId="79" xfId="4" applyNumberFormat="1" applyFont="1" applyFill="1" applyBorder="1" applyAlignment="1">
      <alignment horizontal="center" vertical="center"/>
    </xf>
    <xf numFmtId="0" fontId="16" fillId="40" borderId="79" xfId="4" applyFont="1" applyFill="1" applyBorder="1" applyAlignment="1">
      <alignment horizontal="center" vertical="center"/>
    </xf>
    <xf numFmtId="0" fontId="44" fillId="17" borderId="9" xfId="4" applyFont="1" applyFill="1" applyBorder="1" applyAlignment="1">
      <alignment vertical="center"/>
    </xf>
    <xf numFmtId="3" fontId="44" fillId="17" borderId="79" xfId="4" applyNumberFormat="1" applyFont="1" applyFill="1" applyBorder="1" applyAlignment="1">
      <alignment vertical="center"/>
    </xf>
    <xf numFmtId="0" fontId="44" fillId="17" borderId="3" xfId="4" applyFont="1" applyFill="1" applyBorder="1" applyAlignment="1">
      <alignment horizontal="center" vertical="center"/>
    </xf>
    <xf numFmtId="0" fontId="44" fillId="17" borderId="80" xfId="4" applyFont="1" applyFill="1" applyBorder="1" applyAlignment="1">
      <alignment horizontal="left" vertical="center"/>
    </xf>
    <xf numFmtId="0" fontId="14" fillId="17" borderId="2" xfId="4" applyFill="1" applyBorder="1" applyAlignment="1">
      <alignment horizontal="left" vertical="center"/>
    </xf>
    <xf numFmtId="0" fontId="44" fillId="17" borderId="81" xfId="4" applyFont="1" applyFill="1" applyBorder="1" applyAlignment="1">
      <alignment horizontal="center" vertical="center"/>
    </xf>
    <xf numFmtId="0" fontId="4" fillId="0" borderId="33" xfId="51" applyBorder="1" applyAlignment="1">
      <alignment horizontal="center"/>
    </xf>
    <xf numFmtId="0" fontId="43" fillId="0" borderId="33" xfId="4" applyFont="1" applyBorder="1" applyAlignment="1">
      <alignment horizontal="center" vertical="center"/>
    </xf>
    <xf numFmtId="16" fontId="43" fillId="40" borderId="16" xfId="4" quotePrefix="1" applyNumberFormat="1" applyFont="1" applyFill="1" applyBorder="1" applyAlignment="1">
      <alignment vertical="center"/>
    </xf>
    <xf numFmtId="0" fontId="43" fillId="40" borderId="7" xfId="4" applyFont="1" applyFill="1" applyBorder="1" applyAlignment="1">
      <alignment vertical="center"/>
    </xf>
    <xf numFmtId="0" fontId="41" fillId="40" borderId="7" xfId="4" applyFont="1" applyFill="1" applyBorder="1" applyAlignment="1">
      <alignment horizontal="center" vertical="center" wrapText="1"/>
    </xf>
    <xf numFmtId="3" fontId="18" fillId="40" borderId="82" xfId="4" applyNumberFormat="1" applyFont="1" applyFill="1" applyBorder="1" applyAlignment="1">
      <alignment horizontal="center" vertical="center"/>
    </xf>
    <xf numFmtId="3" fontId="18" fillId="40" borderId="83" xfId="4" applyNumberFormat="1" applyFont="1" applyFill="1" applyBorder="1" applyAlignment="1">
      <alignment horizontal="center" vertical="center"/>
    </xf>
    <xf numFmtId="0" fontId="18" fillId="40" borderId="17" xfId="4" applyFont="1" applyFill="1" applyBorder="1" applyAlignment="1">
      <alignment horizontal="center" vertical="center" wrapText="1"/>
    </xf>
    <xf numFmtId="3" fontId="18" fillId="40" borderId="83" xfId="4" applyNumberFormat="1" applyFont="1" applyFill="1" applyBorder="1" applyAlignment="1">
      <alignment horizontal="center" vertical="center" wrapText="1"/>
    </xf>
    <xf numFmtId="0" fontId="18" fillId="40" borderId="7" xfId="4" applyFont="1" applyFill="1" applyBorder="1" applyAlignment="1">
      <alignment horizontal="center" vertical="center" wrapText="1"/>
    </xf>
    <xf numFmtId="0" fontId="18" fillId="40" borderId="15" xfId="4" applyFont="1" applyFill="1" applyBorder="1" applyAlignment="1">
      <alignment horizontal="center" vertical="center" wrapText="1"/>
    </xf>
    <xf numFmtId="0" fontId="18" fillId="40" borderId="77" xfId="4" applyFont="1" applyFill="1" applyBorder="1" applyAlignment="1">
      <alignment horizontal="center" vertical="center" wrapText="1"/>
    </xf>
    <xf numFmtId="0" fontId="18" fillId="40" borderId="5" xfId="4" applyFont="1" applyFill="1" applyBorder="1" applyAlignment="1">
      <alignment horizontal="center" vertical="center" wrapText="1"/>
    </xf>
    <xf numFmtId="0" fontId="4" fillId="0" borderId="0" xfId="51" applyAlignment="1">
      <alignment horizontal="center"/>
    </xf>
    <xf numFmtId="0" fontId="75" fillId="7" borderId="20" xfId="4" applyFont="1" applyFill="1" applyBorder="1" applyAlignment="1">
      <alignment vertical="center" wrapText="1"/>
    </xf>
    <xf numFmtId="168" fontId="43" fillId="40" borderId="20" xfId="4" applyNumberFormat="1" applyFont="1" applyFill="1" applyBorder="1" applyAlignment="1">
      <alignment horizontal="center" vertical="center" wrapText="1"/>
    </xf>
    <xf numFmtId="3" fontId="43" fillId="40" borderId="87" xfId="4" applyNumberFormat="1" applyFont="1" applyFill="1" applyBorder="1" applyAlignment="1">
      <alignment horizontal="center" vertical="center" wrapText="1"/>
    </xf>
    <xf numFmtId="3" fontId="41" fillId="40" borderId="85" xfId="4" applyNumberFormat="1" applyFont="1" applyFill="1" applyBorder="1" applyAlignment="1">
      <alignment horizontal="center" vertical="center" wrapText="1"/>
    </xf>
    <xf numFmtId="3" fontId="41" fillId="4" borderId="29" xfId="4" applyNumberFormat="1" applyFont="1" applyFill="1" applyBorder="1" applyAlignment="1">
      <alignment horizontal="center" vertical="center"/>
    </xf>
    <xf numFmtId="3" fontId="41" fillId="41" borderId="85" xfId="4" applyNumberFormat="1" applyFont="1" applyFill="1" applyBorder="1" applyAlignment="1">
      <alignment horizontal="center" vertical="center"/>
    </xf>
    <xf numFmtId="3" fontId="41" fillId="40" borderId="86" xfId="4" applyNumberFormat="1" applyFont="1" applyFill="1" applyBorder="1" applyAlignment="1">
      <alignment horizontal="center" vertical="center" wrapText="1"/>
    </xf>
    <xf numFmtId="0" fontId="14" fillId="40" borderId="19" xfId="4" applyFill="1" applyBorder="1" applyAlignment="1">
      <alignment vertical="center"/>
    </xf>
    <xf numFmtId="0" fontId="14" fillId="40" borderId="20" xfId="4" applyFill="1" applyBorder="1" applyAlignment="1">
      <alignment vertical="center"/>
    </xf>
    <xf numFmtId="168" fontId="15" fillId="40" borderId="20" xfId="4" applyNumberFormat="1" applyFont="1" applyFill="1" applyBorder="1" applyAlignment="1">
      <alignment horizontal="center" vertical="center"/>
    </xf>
    <xf numFmtId="3" fontId="15" fillId="40" borderId="29" xfId="4" applyNumberFormat="1" applyFont="1" applyFill="1" applyBorder="1" applyAlignment="1">
      <alignment horizontal="center" vertical="center"/>
    </xf>
    <xf numFmtId="3" fontId="15" fillId="40" borderId="87" xfId="4" applyNumberFormat="1" applyFont="1" applyFill="1" applyBorder="1" applyAlignment="1">
      <alignment horizontal="center" vertical="center"/>
    </xf>
    <xf numFmtId="0" fontId="15" fillId="40" borderId="88" xfId="4" applyFont="1" applyFill="1" applyBorder="1" applyAlignment="1">
      <alignment horizontal="center" vertical="center"/>
    </xf>
    <xf numFmtId="0" fontId="15" fillId="40" borderId="29" xfId="4" applyFont="1" applyFill="1" applyBorder="1" applyAlignment="1">
      <alignment horizontal="center" vertical="center"/>
    </xf>
    <xf numFmtId="0" fontId="15" fillId="40" borderId="20" xfId="4" applyFont="1" applyFill="1" applyBorder="1" applyAlignment="1">
      <alignment horizontal="center" vertical="center"/>
    </xf>
    <xf numFmtId="0" fontId="18" fillId="40" borderId="29" xfId="4" applyFont="1" applyFill="1" applyBorder="1" applyAlignment="1">
      <alignment vertical="center"/>
    </xf>
    <xf numFmtId="3" fontId="18" fillId="40" borderId="87" xfId="4" applyNumberFormat="1" applyFont="1" applyFill="1" applyBorder="1" applyAlignment="1">
      <alignment vertical="center"/>
    </xf>
    <xf numFmtId="0" fontId="18" fillId="40" borderId="86" xfId="4" applyFont="1" applyFill="1" applyBorder="1" applyAlignment="1">
      <alignment vertical="center" wrapText="1"/>
    </xf>
    <xf numFmtId="0" fontId="18" fillId="40" borderId="87" xfId="4" applyFont="1" applyFill="1" applyBorder="1" applyAlignment="1">
      <alignment vertical="center"/>
    </xf>
    <xf numFmtId="49" fontId="33" fillId="42" borderId="19" xfId="4" applyNumberFormat="1" applyFont="1" applyFill="1" applyBorder="1" applyAlignment="1">
      <alignment vertical="center"/>
    </xf>
    <xf numFmtId="0" fontId="33" fillId="42" borderId="20" xfId="4" applyFont="1" applyFill="1" applyBorder="1" applyAlignment="1">
      <alignment vertical="center" wrapText="1"/>
    </xf>
    <xf numFmtId="10" fontId="33" fillId="42" borderId="20" xfId="4" applyNumberFormat="1" applyFont="1" applyFill="1" applyBorder="1" applyAlignment="1">
      <alignment horizontal="center" vertical="center" wrapText="1"/>
    </xf>
    <xf numFmtId="3" fontId="43" fillId="42" borderId="36" xfId="4" applyNumberFormat="1" applyFont="1" applyFill="1" applyBorder="1" applyAlignment="1">
      <alignment horizontal="center" vertical="center" wrapText="1"/>
    </xf>
    <xf numFmtId="3" fontId="43" fillId="42" borderId="85" xfId="4" applyNumberFormat="1" applyFont="1" applyFill="1" applyBorder="1" applyAlignment="1">
      <alignment horizontal="center" vertical="center" wrapText="1"/>
    </xf>
    <xf numFmtId="0" fontId="33" fillId="42" borderId="85" xfId="4" applyFont="1" applyFill="1" applyBorder="1" applyAlignment="1">
      <alignment horizontal="center" vertical="center" wrapText="1"/>
    </xf>
    <xf numFmtId="0" fontId="33" fillId="42" borderId="86" xfId="4" applyFont="1" applyFill="1" applyBorder="1" applyAlignment="1">
      <alignment horizontal="center" vertical="center" wrapText="1"/>
    </xf>
    <xf numFmtId="3" fontId="33" fillId="42" borderId="36" xfId="4" applyNumberFormat="1" applyFont="1" applyFill="1" applyBorder="1" applyAlignment="1">
      <alignment horizontal="center" vertical="center"/>
    </xf>
    <xf numFmtId="3" fontId="33" fillId="42" borderId="85" xfId="4" applyNumberFormat="1" applyFont="1" applyFill="1" applyBorder="1" applyAlignment="1">
      <alignment horizontal="center" vertical="center" wrapText="1"/>
    </xf>
    <xf numFmtId="3" fontId="33" fillId="42" borderId="86" xfId="4" applyNumberFormat="1" applyFont="1" applyFill="1" applyBorder="1" applyAlignment="1">
      <alignment horizontal="center" vertical="center" wrapText="1"/>
    </xf>
    <xf numFmtId="0" fontId="76" fillId="8" borderId="0" xfId="4" applyFont="1" applyFill="1" applyAlignment="1">
      <alignment vertical="center"/>
    </xf>
    <xf numFmtId="0" fontId="15" fillId="8" borderId="0" xfId="4" applyFont="1" applyFill="1" applyAlignment="1">
      <alignment horizontal="center" vertical="center"/>
    </xf>
    <xf numFmtId="0" fontId="4" fillId="0" borderId="0" xfId="52" applyAlignment="1">
      <alignment vertical="center"/>
    </xf>
    <xf numFmtId="0" fontId="43" fillId="0" borderId="0" xfId="53" applyFont="1" applyAlignment="1">
      <alignment vertical="center"/>
    </xf>
    <xf numFmtId="0" fontId="4" fillId="0" borderId="0" xfId="53" applyAlignment="1">
      <alignment vertical="center"/>
    </xf>
    <xf numFmtId="0" fontId="77" fillId="0" borderId="0" xfId="4" applyFont="1" applyAlignment="1">
      <alignment horizontal="right" vertical="center"/>
    </xf>
    <xf numFmtId="1" fontId="41" fillId="7" borderId="19" xfId="53" applyNumberFormat="1" applyFont="1" applyFill="1" applyBorder="1" applyAlignment="1">
      <alignment horizontal="left" vertical="center" wrapText="1"/>
    </xf>
    <xf numFmtId="0" fontId="4" fillId="0" borderId="33" xfId="52" applyBorder="1" applyAlignment="1">
      <alignment vertical="center"/>
    </xf>
    <xf numFmtId="0" fontId="52" fillId="17" borderId="19" xfId="52" applyFont="1" applyFill="1" applyBorder="1" applyAlignment="1">
      <alignment vertical="center"/>
    </xf>
    <xf numFmtId="0" fontId="71" fillId="17" borderId="20" xfId="52" applyFont="1" applyFill="1" applyBorder="1" applyAlignment="1">
      <alignment vertical="center"/>
    </xf>
    <xf numFmtId="0" fontId="52" fillId="17" borderId="87" xfId="52" applyFont="1" applyFill="1" applyBorder="1" applyAlignment="1">
      <alignment horizontal="center" vertical="center" wrapText="1"/>
    </xf>
    <xf numFmtId="0" fontId="52" fillId="17" borderId="85" xfId="52" applyFont="1" applyFill="1" applyBorder="1" applyAlignment="1">
      <alignment horizontal="center" vertical="center" wrapText="1"/>
    </xf>
    <xf numFmtId="0" fontId="52" fillId="17" borderId="86" xfId="52" applyFont="1" applyFill="1" applyBorder="1" applyAlignment="1">
      <alignment horizontal="center" vertical="center" wrapText="1"/>
    </xf>
    <xf numFmtId="0" fontId="41" fillId="7" borderId="89" xfId="52" applyFont="1" applyFill="1" applyBorder="1" applyAlignment="1">
      <alignment vertical="center"/>
    </xf>
    <xf numFmtId="0" fontId="4" fillId="7" borderId="90" xfId="52" applyFill="1" applyBorder="1" applyAlignment="1">
      <alignment vertical="center"/>
    </xf>
    <xf numFmtId="3" fontId="78" fillId="43" borderId="22" xfId="52" applyNumberFormat="1" applyFont="1" applyFill="1" applyBorder="1" applyAlignment="1">
      <alignment horizontal="center" vertical="center"/>
    </xf>
    <xf numFmtId="4" fontId="4" fillId="0" borderId="22" xfId="52" applyNumberFormat="1" applyBorder="1" applyAlignment="1">
      <alignment horizontal="center" vertical="center"/>
    </xf>
    <xf numFmtId="0" fontId="41" fillId="7" borderId="91" xfId="52" applyFont="1" applyFill="1" applyBorder="1" applyAlignment="1">
      <alignment vertical="center"/>
    </xf>
    <xf numFmtId="0" fontId="4" fillId="7" borderId="81" xfId="52" applyFill="1" applyBorder="1" applyAlignment="1">
      <alignment vertical="center"/>
    </xf>
    <xf numFmtId="171" fontId="78" fillId="43" borderId="92" xfId="52" applyNumberFormat="1" applyFont="1" applyFill="1" applyBorder="1" applyAlignment="1">
      <alignment horizontal="center" vertical="center"/>
    </xf>
    <xf numFmtId="172" fontId="4" fillId="0" borderId="92" xfId="52" applyNumberFormat="1" applyBorder="1" applyAlignment="1">
      <alignment horizontal="center" vertical="center"/>
    </xf>
    <xf numFmtId="1" fontId="27" fillId="7" borderId="93" xfId="53" applyNumberFormat="1" applyFont="1" applyFill="1" applyBorder="1" applyAlignment="1">
      <alignment horizontal="center" vertical="center"/>
    </xf>
    <xf numFmtId="2" fontId="27" fillId="0" borderId="93" xfId="53" applyNumberFormat="1" applyFont="1" applyBorder="1" applyAlignment="1">
      <alignment horizontal="center" vertical="center"/>
    </xf>
    <xf numFmtId="0" fontId="41" fillId="0" borderId="79" xfId="53" applyFont="1" applyBorder="1" applyAlignment="1">
      <alignment vertical="center"/>
    </xf>
    <xf numFmtId="0" fontId="41" fillId="7" borderId="87" xfId="53" applyFont="1" applyFill="1" applyBorder="1" applyAlignment="1">
      <alignment horizontal="center" vertical="center"/>
    </xf>
    <xf numFmtId="0" fontId="41" fillId="0" borderId="87" xfId="53" applyFont="1" applyBorder="1" applyAlignment="1">
      <alignment horizontal="center" vertical="center"/>
    </xf>
    <xf numFmtId="0" fontId="18" fillId="0" borderId="0" xfId="53" applyFont="1" applyAlignment="1">
      <alignment vertical="center"/>
    </xf>
    <xf numFmtId="0" fontId="15" fillId="0" borderId="0" xfId="4" applyFont="1" applyAlignment="1">
      <alignment wrapText="1"/>
    </xf>
    <xf numFmtId="173" fontId="79" fillId="0" borderId="0" xfId="38" applyNumberFormat="1" applyFont="1" applyFill="1" applyBorder="1" applyAlignment="1" applyProtection="1">
      <alignment vertical="center"/>
    </xf>
    <xf numFmtId="173" fontId="27" fillId="0" borderId="0" xfId="38" applyNumberFormat="1" applyFont="1" applyFill="1" applyBorder="1" applyAlignment="1" applyProtection="1">
      <alignment vertical="center"/>
    </xf>
    <xf numFmtId="0" fontId="14" fillId="0" borderId="0" xfId="4"/>
    <xf numFmtId="0" fontId="0" fillId="0" borderId="78" xfId="0" applyBorder="1" applyAlignment="1">
      <alignment horizontal="center" vertical="center"/>
    </xf>
    <xf numFmtId="0" fontId="0" fillId="0" borderId="78" xfId="0" applyBorder="1" applyAlignment="1">
      <alignment vertical="center"/>
    </xf>
    <xf numFmtId="0" fontId="0" fillId="0" borderId="78" xfId="0" applyBorder="1" applyAlignment="1">
      <alignment horizontal="left" vertical="center"/>
    </xf>
    <xf numFmtId="0" fontId="0" fillId="0" borderId="78" xfId="0" applyBorder="1" applyAlignment="1">
      <alignment horizontal="left" vertical="center" wrapText="1"/>
    </xf>
    <xf numFmtId="0" fontId="14" fillId="18" borderId="78" xfId="0" applyFont="1" applyFill="1" applyBorder="1" applyAlignment="1">
      <alignment horizontal="center" vertical="center" wrapText="1"/>
    </xf>
    <xf numFmtId="4" fontId="14" fillId="18" borderId="78" xfId="0" applyNumberFormat="1" applyFont="1" applyFill="1" applyBorder="1" applyAlignment="1">
      <alignment horizontal="center" vertical="center"/>
    </xf>
    <xf numFmtId="9" fontId="14" fillId="7" borderId="78" xfId="40" applyFont="1" applyFill="1" applyBorder="1" applyAlignment="1">
      <alignment horizontal="center" vertical="center" wrapText="1"/>
    </xf>
    <xf numFmtId="0" fontId="14" fillId="9" borderId="78" xfId="0" applyFont="1" applyFill="1" applyBorder="1" applyAlignment="1" applyProtection="1">
      <alignment horizontal="center" vertical="center" wrapText="1"/>
      <protection locked="0"/>
    </xf>
    <xf numFmtId="0" fontId="14" fillId="9" borderId="78" xfId="0" applyFont="1" applyFill="1" applyBorder="1" applyAlignment="1" applyProtection="1">
      <alignment horizontal="left" vertical="center" wrapText="1"/>
      <protection locked="0"/>
    </xf>
    <xf numFmtId="0" fontId="18" fillId="38" borderId="0" xfId="0" applyFont="1" applyFill="1" applyAlignment="1">
      <alignment horizontal="left" vertical="center"/>
    </xf>
    <xf numFmtId="0" fontId="18" fillId="38" borderId="0" xfId="0" applyFont="1" applyFill="1" applyAlignment="1">
      <alignment horizontal="right" vertical="center"/>
    </xf>
    <xf numFmtId="0" fontId="34" fillId="5" borderId="78" xfId="0" applyFont="1" applyFill="1" applyBorder="1" applyAlignment="1">
      <alignment horizontal="center" vertical="center"/>
    </xf>
    <xf numFmtId="0" fontId="34" fillId="5" borderId="78" xfId="0" applyFont="1" applyFill="1" applyBorder="1" applyAlignment="1">
      <alignment horizontal="left" vertical="center" wrapText="1"/>
    </xf>
    <xf numFmtId="0" fontId="34" fillId="5" borderId="78" xfId="0" applyFont="1" applyFill="1" applyBorder="1" applyAlignment="1">
      <alignment horizontal="center" vertical="center" wrapText="1"/>
    </xf>
    <xf numFmtId="4" fontId="34" fillId="5" borderId="78" xfId="0" applyNumberFormat="1" applyFont="1" applyFill="1" applyBorder="1" applyAlignment="1">
      <alignment horizontal="center" vertical="center"/>
    </xf>
    <xf numFmtId="9" fontId="34" fillId="5" borderId="78" xfId="40" applyFont="1" applyFill="1" applyBorder="1" applyAlignment="1">
      <alignment horizontal="center" vertical="center" wrapText="1"/>
    </xf>
    <xf numFmtId="0" fontId="34" fillId="5" borderId="78" xfId="0" applyFont="1" applyFill="1" applyBorder="1" applyAlignment="1" applyProtection="1">
      <alignment horizontal="center" vertical="center" wrapText="1"/>
      <protection locked="0"/>
    </xf>
    <xf numFmtId="0" fontId="34" fillId="5" borderId="78" xfId="0" applyFont="1" applyFill="1" applyBorder="1" applyAlignment="1" applyProtection="1">
      <alignment horizontal="left" vertical="center" wrapText="1"/>
      <protection locked="0"/>
    </xf>
    <xf numFmtId="0" fontId="34" fillId="16" borderId="78" xfId="0" applyFont="1" applyFill="1" applyBorder="1" applyAlignment="1">
      <alignment horizontal="center" vertical="center"/>
    </xf>
    <xf numFmtId="0" fontId="34" fillId="16" borderId="78" xfId="0" applyFont="1" applyFill="1" applyBorder="1" applyAlignment="1">
      <alignment horizontal="left" vertical="center" wrapText="1"/>
    </xf>
    <xf numFmtId="0" fontId="34" fillId="16" borderId="78" xfId="0" applyFont="1" applyFill="1" applyBorder="1" applyAlignment="1">
      <alignment horizontal="center" vertical="center" wrapText="1"/>
    </xf>
    <xf numFmtId="4" fontId="34" fillId="16" borderId="78" xfId="0" applyNumberFormat="1" applyFont="1" applyFill="1" applyBorder="1" applyAlignment="1">
      <alignment horizontal="center" vertical="center"/>
    </xf>
    <xf numFmtId="9" fontId="34" fillId="16" borderId="78" xfId="40" applyFont="1" applyFill="1" applyBorder="1" applyAlignment="1">
      <alignment horizontal="center" vertical="center" wrapText="1"/>
    </xf>
    <xf numFmtId="0" fontId="34" fillId="16" borderId="78" xfId="0" applyFont="1" applyFill="1" applyBorder="1" applyAlignment="1" applyProtection="1">
      <alignment horizontal="center" vertical="center" wrapText="1"/>
      <protection locked="0"/>
    </xf>
    <xf numFmtId="0" fontId="34" fillId="16" borderId="78" xfId="0" applyFont="1" applyFill="1" applyBorder="1" applyAlignment="1" applyProtection="1">
      <alignment horizontal="left" vertical="center" wrapText="1"/>
      <protection locked="0"/>
    </xf>
    <xf numFmtId="0" fontId="35" fillId="27" borderId="78" xfId="0" applyFont="1" applyFill="1" applyBorder="1" applyAlignment="1">
      <alignment horizontal="center" vertical="center"/>
    </xf>
    <xf numFmtId="0" fontId="35" fillId="27" borderId="78" xfId="0" applyFont="1" applyFill="1" applyBorder="1" applyAlignment="1">
      <alignment horizontal="left" vertical="center" wrapText="1"/>
    </xf>
    <xf numFmtId="0" fontId="35" fillId="27" borderId="78" xfId="0" applyFont="1" applyFill="1" applyBorder="1" applyAlignment="1">
      <alignment horizontal="center" vertical="center" wrapText="1"/>
    </xf>
    <xf numFmtId="4" fontId="35" fillId="27" borderId="78" xfId="0" applyNumberFormat="1" applyFont="1" applyFill="1" applyBorder="1" applyAlignment="1">
      <alignment horizontal="center" vertical="center"/>
    </xf>
    <xf numFmtId="9" fontId="35" fillId="27" borderId="78" xfId="40" applyFont="1" applyFill="1" applyBorder="1" applyAlignment="1">
      <alignment horizontal="center" vertical="center" wrapText="1"/>
    </xf>
    <xf numFmtId="0" fontId="68" fillId="27" borderId="78" xfId="0" applyFont="1" applyFill="1" applyBorder="1" applyAlignment="1" applyProtection="1">
      <alignment horizontal="center" vertical="center" wrapText="1"/>
      <protection locked="0"/>
    </xf>
    <xf numFmtId="0" fontId="35" fillId="27" borderId="78" xfId="0" applyFont="1" applyFill="1" applyBorder="1" applyAlignment="1" applyProtection="1">
      <alignment horizontal="left" vertical="center" wrapText="1"/>
      <protection locked="0"/>
    </xf>
    <xf numFmtId="0" fontId="34" fillId="5" borderId="78" xfId="0" applyFont="1" applyFill="1" applyBorder="1" applyAlignment="1">
      <alignment vertical="center"/>
    </xf>
    <xf numFmtId="0" fontId="34" fillId="16" borderId="78" xfId="0" applyFont="1" applyFill="1" applyBorder="1" applyAlignment="1">
      <alignment vertical="center"/>
    </xf>
    <xf numFmtId="0" fontId="35" fillId="27" borderId="78" xfId="0" applyFont="1" applyFill="1" applyBorder="1" applyAlignment="1">
      <alignment vertical="center"/>
    </xf>
    <xf numFmtId="0" fontId="34" fillId="5" borderId="78" xfId="0" applyFont="1" applyFill="1" applyBorder="1" applyAlignment="1">
      <alignment horizontal="left" vertical="center"/>
    </xf>
    <xf numFmtId="49" fontId="34" fillId="16" borderId="78" xfId="0" applyNumberFormat="1" applyFont="1" applyFill="1" applyBorder="1" applyAlignment="1">
      <alignment horizontal="left" vertical="center"/>
    </xf>
    <xf numFmtId="0" fontId="35" fillId="27" borderId="78" xfId="0" applyFont="1" applyFill="1" applyBorder="1" applyAlignment="1">
      <alignment horizontal="left" vertical="center"/>
    </xf>
    <xf numFmtId="0" fontId="34" fillId="20" borderId="0" xfId="0" applyFont="1" applyFill="1" applyAlignment="1">
      <alignment horizontal="center"/>
    </xf>
    <xf numFmtId="0" fontId="35" fillId="14" borderId="0" xfId="0" applyFont="1" applyFill="1" applyAlignment="1">
      <alignment horizontal="center"/>
    </xf>
    <xf numFmtId="0" fontId="35" fillId="13" borderId="0" xfId="0" applyFont="1" applyFill="1" applyAlignment="1">
      <alignment horizontal="center"/>
    </xf>
    <xf numFmtId="0" fontId="34" fillId="20" borderId="0" xfId="0" applyFont="1" applyFill="1" applyAlignment="1">
      <alignment horizontal="left"/>
    </xf>
    <xf numFmtId="0" fontId="35" fillId="14" borderId="0" xfId="0" applyFont="1" applyFill="1" applyAlignment="1">
      <alignment horizontal="left"/>
    </xf>
    <xf numFmtId="0" fontId="35" fillId="13" borderId="0" xfId="0" applyFont="1" applyFill="1" applyAlignment="1">
      <alignment horizontal="left"/>
    </xf>
    <xf numFmtId="49" fontId="43" fillId="7" borderId="19" xfId="4" quotePrefix="1" applyNumberFormat="1" applyFont="1" applyFill="1" applyBorder="1" applyAlignment="1">
      <alignment vertical="center"/>
    </xf>
    <xf numFmtId="0" fontId="41" fillId="7" borderId="86" xfId="53" applyFont="1" applyFill="1" applyBorder="1" applyAlignment="1">
      <alignment horizontal="center" vertical="center"/>
    </xf>
    <xf numFmtId="4" fontId="64" fillId="0" borderId="0" xfId="4" applyNumberFormat="1" applyFont="1" applyAlignment="1">
      <alignment vertical="center"/>
    </xf>
    <xf numFmtId="0" fontId="64" fillId="0" borderId="0" xfId="4" applyFont="1" applyAlignment="1">
      <alignment vertical="center"/>
    </xf>
    <xf numFmtId="0" fontId="70" fillId="0" borderId="0" xfId="4" applyFont="1" applyAlignment="1">
      <alignment vertical="center"/>
    </xf>
    <xf numFmtId="0" fontId="14" fillId="0" borderId="0" xfId="4" applyAlignment="1">
      <alignment horizontal="left" vertical="center"/>
    </xf>
    <xf numFmtId="0" fontId="14" fillId="0" borderId="0" xfId="4" applyAlignment="1">
      <alignment horizontal="left" vertical="center" wrapText="1"/>
    </xf>
    <xf numFmtId="0" fontId="80" fillId="0" borderId="0" xfId="4" applyFont="1" applyAlignment="1">
      <alignment vertical="center"/>
    </xf>
    <xf numFmtId="0" fontId="66" fillId="0" borderId="0" xfId="4" applyFont="1" applyAlignment="1">
      <alignment vertical="center"/>
    </xf>
    <xf numFmtId="0" fontId="14" fillId="18" borderId="46" xfId="4" applyFill="1" applyBorder="1" applyAlignment="1">
      <alignment vertical="center" wrapText="1"/>
    </xf>
    <xf numFmtId="0" fontId="14" fillId="18" borderId="53" xfId="4" applyFill="1" applyBorder="1" applyAlignment="1">
      <alignment vertical="center" wrapText="1"/>
    </xf>
    <xf numFmtId="0" fontId="14" fillId="18" borderId="37" xfId="4" applyFill="1" applyBorder="1" applyAlignment="1">
      <alignment vertical="center" wrapText="1"/>
    </xf>
    <xf numFmtId="0" fontId="38" fillId="30" borderId="94" xfId="0" applyFont="1" applyFill="1" applyBorder="1" applyAlignment="1">
      <alignment horizontal="left" vertical="center" wrapText="1"/>
    </xf>
    <xf numFmtId="0" fontId="38" fillId="30" borderId="94" xfId="0" applyFont="1" applyFill="1" applyBorder="1" applyAlignment="1">
      <alignment horizontal="center" vertical="center"/>
    </xf>
    <xf numFmtId="0" fontId="38" fillId="30" borderId="94" xfId="0" applyFont="1" applyFill="1" applyBorder="1" applyAlignment="1">
      <alignment horizontal="center" vertical="center" wrapText="1"/>
    </xf>
    <xf numFmtId="0" fontId="35" fillId="30" borderId="94" xfId="0" applyFont="1" applyFill="1" applyBorder="1" applyAlignment="1">
      <alignment horizontal="left" vertical="center" wrapText="1"/>
    </xf>
    <xf numFmtId="49" fontId="38" fillId="30" borderId="94" xfId="0" applyNumberFormat="1" applyFont="1" applyFill="1" applyBorder="1" applyAlignment="1">
      <alignment horizontal="center" vertical="center"/>
    </xf>
    <xf numFmtId="0" fontId="38" fillId="30" borderId="94" xfId="0" applyFont="1" applyFill="1" applyBorder="1" applyAlignment="1">
      <alignment horizontal="left" vertical="center"/>
    </xf>
    <xf numFmtId="0" fontId="35" fillId="30" borderId="94" xfId="0" applyFont="1" applyFill="1" applyBorder="1" applyAlignment="1">
      <alignment vertical="center" wrapText="1"/>
    </xf>
    <xf numFmtId="0" fontId="38" fillId="30" borderId="94" xfId="0" applyFont="1" applyFill="1" applyBorder="1" applyAlignment="1">
      <alignment vertical="center" wrapText="1"/>
    </xf>
    <xf numFmtId="0" fontId="26" fillId="22" borderId="94" xfId="0" applyFont="1" applyFill="1" applyBorder="1" applyAlignment="1">
      <alignment vertical="center"/>
    </xf>
    <xf numFmtId="0" fontId="26" fillId="22" borderId="94" xfId="0" applyFont="1" applyFill="1" applyBorder="1" applyAlignment="1">
      <alignment horizontal="left" vertical="center"/>
    </xf>
    <xf numFmtId="0" fontId="18" fillId="38" borderId="94" xfId="0" applyFont="1" applyFill="1" applyBorder="1" applyAlignment="1">
      <alignment horizontal="center" vertical="center" wrapText="1"/>
    </xf>
    <xf numFmtId="0" fontId="18" fillId="38" borderId="94" xfId="0" applyFont="1" applyFill="1" applyBorder="1" applyAlignment="1">
      <alignment horizontal="left" vertical="center" wrapText="1"/>
    </xf>
    <xf numFmtId="0" fontId="0" fillId="0" borderId="94" xfId="0" applyBorder="1" applyAlignment="1">
      <alignment horizontal="center" vertical="center"/>
    </xf>
    <xf numFmtId="0" fontId="0" fillId="0" borderId="94" xfId="0" applyBorder="1" applyAlignment="1">
      <alignment vertical="center"/>
    </xf>
    <xf numFmtId="0" fontId="35" fillId="26" borderId="94" xfId="0" applyFont="1" applyFill="1" applyBorder="1" applyAlignment="1">
      <alignment horizontal="center" vertical="center"/>
    </xf>
    <xf numFmtId="0" fontId="35" fillId="26" borderId="94" xfId="0" applyFont="1" applyFill="1" applyBorder="1" applyAlignment="1">
      <alignment vertical="center"/>
    </xf>
    <xf numFmtId="0" fontId="54" fillId="26" borderId="94" xfId="0" applyFont="1" applyFill="1" applyBorder="1" applyAlignment="1">
      <alignment vertical="center"/>
    </xf>
    <xf numFmtId="44" fontId="38" fillId="6" borderId="94" xfId="0" applyNumberFormat="1" applyFont="1" applyFill="1" applyBorder="1" applyAlignment="1" applyProtection="1">
      <alignment horizontal="left" vertical="center" wrapText="1"/>
      <protection locked="0"/>
    </xf>
    <xf numFmtId="169" fontId="14" fillId="9" borderId="95" xfId="0" applyNumberFormat="1" applyFont="1" applyFill="1" applyBorder="1" applyAlignment="1" applyProtection="1">
      <alignment horizontal="right" vertical="center" wrapText="1"/>
      <protection locked="0"/>
    </xf>
    <xf numFmtId="169" fontId="14" fillId="9" borderId="94" xfId="0" applyNumberFormat="1" applyFont="1" applyFill="1" applyBorder="1" applyAlignment="1" applyProtection="1">
      <alignment horizontal="right" vertical="center" wrapText="1"/>
      <protection locked="0"/>
    </xf>
    <xf numFmtId="0" fontId="27" fillId="0" borderId="94" xfId="0" applyFont="1" applyBorder="1" applyAlignment="1">
      <alignment vertical="center"/>
    </xf>
    <xf numFmtId="0" fontId="41" fillId="7" borderId="19" xfId="53" applyFont="1" applyFill="1" applyBorder="1" applyAlignment="1">
      <alignment vertical="center" wrapText="1"/>
    </xf>
    <xf numFmtId="0" fontId="34" fillId="29" borderId="94" xfId="0" applyFont="1" applyFill="1" applyBorder="1" applyAlignment="1">
      <alignment vertical="center"/>
    </xf>
    <xf numFmtId="0" fontId="53" fillId="29" borderId="94" xfId="0" applyFont="1" applyFill="1" applyBorder="1" applyAlignment="1">
      <alignment vertical="center"/>
    </xf>
    <xf numFmtId="0" fontId="34" fillId="29" borderId="0" xfId="0" applyFont="1" applyFill="1" applyAlignment="1">
      <alignment vertical="center"/>
    </xf>
    <xf numFmtId="0" fontId="34" fillId="29" borderId="57" xfId="0" applyFont="1" applyFill="1" applyBorder="1" applyAlignment="1">
      <alignment vertical="center"/>
    </xf>
    <xf numFmtId="0" fontId="35" fillId="39" borderId="97" xfId="0" applyFont="1" applyFill="1" applyBorder="1" applyAlignment="1">
      <alignment vertical="center"/>
    </xf>
    <xf numFmtId="0" fontId="54" fillId="39" borderId="97" xfId="0" applyFont="1" applyFill="1" applyBorder="1" applyAlignment="1">
      <alignment vertical="center"/>
    </xf>
    <xf numFmtId="0" fontId="35" fillId="39" borderId="94" xfId="0" applyFont="1" applyFill="1" applyBorder="1" applyAlignment="1">
      <alignment vertical="center"/>
    </xf>
    <xf numFmtId="44" fontId="38" fillId="31" borderId="94" xfId="0" applyNumberFormat="1" applyFont="1" applyFill="1" applyBorder="1" applyAlignment="1">
      <alignment vertical="center"/>
    </xf>
    <xf numFmtId="167" fontId="35" fillId="39" borderId="97" xfId="0" applyNumberFormat="1" applyFont="1" applyFill="1" applyBorder="1" applyAlignment="1">
      <alignment vertical="center"/>
    </xf>
    <xf numFmtId="167" fontId="54" fillId="39" borderId="97" xfId="0" applyNumberFormat="1" applyFont="1" applyFill="1" applyBorder="1" applyAlignment="1">
      <alignment vertical="center"/>
    </xf>
    <xf numFmtId="167" fontId="35" fillId="39" borderId="94" xfId="0" applyNumberFormat="1" applyFont="1" applyFill="1" applyBorder="1" applyAlignment="1">
      <alignment vertical="center"/>
    </xf>
    <xf numFmtId="167" fontId="34" fillId="36" borderId="94" xfId="0" applyNumberFormat="1" applyFont="1" applyFill="1" applyBorder="1" applyAlignment="1">
      <alignment vertical="center"/>
    </xf>
    <xf numFmtId="167" fontId="53" fillId="36" borderId="94" xfId="0" applyNumberFormat="1" applyFont="1" applyFill="1" applyBorder="1" applyAlignment="1">
      <alignment vertical="center"/>
    </xf>
    <xf numFmtId="167" fontId="34" fillId="36" borderId="0" xfId="0" applyNumberFormat="1" applyFont="1" applyFill="1" applyAlignment="1">
      <alignment vertical="center"/>
    </xf>
    <xf numFmtId="167" fontId="34" fillId="36" borderId="12" xfId="0" applyNumberFormat="1" applyFont="1" applyFill="1" applyBorder="1" applyAlignment="1">
      <alignment vertical="center"/>
    </xf>
    <xf numFmtId="0" fontId="34" fillId="29" borderId="12" xfId="0" applyFont="1" applyFill="1" applyBorder="1" applyAlignment="1">
      <alignment vertical="center"/>
    </xf>
    <xf numFmtId="0" fontId="35" fillId="30" borderId="97" xfId="0" applyFont="1" applyFill="1" applyBorder="1" applyAlignment="1">
      <alignment vertical="center"/>
    </xf>
    <xf numFmtId="0" fontId="54" fillId="30" borderId="97" xfId="0" applyFont="1" applyFill="1" applyBorder="1" applyAlignment="1">
      <alignment vertical="center"/>
    </xf>
    <xf numFmtId="0" fontId="35" fillId="30" borderId="94" xfId="0" applyFont="1" applyFill="1" applyBorder="1" applyAlignment="1">
      <alignment vertical="center"/>
    </xf>
    <xf numFmtId="167" fontId="35" fillId="14" borderId="97" xfId="0" applyNumberFormat="1" applyFont="1" applyFill="1" applyBorder="1" applyAlignment="1">
      <alignment vertical="center"/>
    </xf>
    <xf numFmtId="167" fontId="54" fillId="14" borderId="97" xfId="0" applyNumberFormat="1" applyFont="1" applyFill="1" applyBorder="1" applyAlignment="1">
      <alignment vertical="center"/>
    </xf>
    <xf numFmtId="167" fontId="35" fillId="14" borderId="94" xfId="0" applyNumberFormat="1" applyFont="1" applyFill="1" applyBorder="1" applyAlignment="1">
      <alignment vertical="center"/>
    </xf>
    <xf numFmtId="0" fontId="34" fillId="37" borderId="94" xfId="0" applyFont="1" applyFill="1" applyBorder="1" applyAlignment="1">
      <alignment vertical="center"/>
    </xf>
    <xf numFmtId="0" fontId="53" fillId="37" borderId="94" xfId="0" applyFont="1" applyFill="1" applyBorder="1" applyAlignment="1">
      <alignment vertical="center"/>
    </xf>
    <xf numFmtId="0" fontId="35" fillId="26" borderId="94" xfId="0" applyFont="1" applyFill="1" applyBorder="1" applyAlignment="1">
      <alignment horizontal="center" vertical="center" wrapText="1"/>
    </xf>
    <xf numFmtId="0" fontId="35" fillId="26" borderId="55" xfId="0" applyFont="1" applyFill="1" applyBorder="1" applyAlignment="1">
      <alignment horizontal="center" vertical="center" wrapText="1"/>
    </xf>
    <xf numFmtId="0" fontId="34" fillId="29" borderId="94" xfId="0" applyFont="1" applyFill="1" applyBorder="1" applyAlignment="1">
      <alignment horizontal="center" vertical="center"/>
    </xf>
    <xf numFmtId="0" fontId="35" fillId="39" borderId="97" xfId="0" applyFont="1" applyFill="1" applyBorder="1" applyAlignment="1">
      <alignment horizontal="center" vertical="center"/>
    </xf>
    <xf numFmtId="167" fontId="35" fillId="39" borderId="97" xfId="0" applyNumberFormat="1" applyFont="1" applyFill="1" applyBorder="1" applyAlignment="1">
      <alignment horizontal="center" vertical="center"/>
    </xf>
    <xf numFmtId="167" fontId="34" fillId="36" borderId="94" xfId="0" applyNumberFormat="1" applyFont="1" applyFill="1" applyBorder="1" applyAlignment="1">
      <alignment horizontal="center" vertical="center"/>
    </xf>
    <xf numFmtId="0" fontId="35" fillId="30" borderId="97" xfId="0" applyFont="1" applyFill="1" applyBorder="1" applyAlignment="1">
      <alignment horizontal="center" vertical="center"/>
    </xf>
    <xf numFmtId="167" fontId="35" fillId="14" borderId="97" xfId="0" applyNumberFormat="1" applyFont="1" applyFill="1" applyBorder="1" applyAlignment="1">
      <alignment horizontal="center" vertical="center"/>
    </xf>
    <xf numFmtId="0" fontId="34" fillId="37" borderId="94" xfId="0" applyFont="1" applyFill="1" applyBorder="1" applyAlignment="1">
      <alignment horizontal="center" vertical="center"/>
    </xf>
    <xf numFmtId="0" fontId="35" fillId="26" borderId="94" xfId="0" applyFont="1" applyFill="1" applyBorder="1" applyAlignment="1">
      <alignment horizontal="left" vertical="center" wrapText="1"/>
    </xf>
    <xf numFmtId="0" fontId="34" fillId="29" borderId="0" xfId="0" applyFont="1" applyFill="1" applyAlignment="1">
      <alignment horizontal="left" vertical="center" wrapText="1"/>
    </xf>
    <xf numFmtId="0" fontId="35" fillId="39" borderId="97" xfId="0" applyFont="1" applyFill="1" applyBorder="1" applyAlignment="1">
      <alignment horizontal="left" vertical="center" wrapText="1"/>
    </xf>
    <xf numFmtId="167" fontId="35" fillId="39" borderId="97" xfId="0" applyNumberFormat="1" applyFont="1" applyFill="1" applyBorder="1" applyAlignment="1">
      <alignment horizontal="left" vertical="center" wrapText="1"/>
    </xf>
    <xf numFmtId="167" fontId="34" fillId="36" borderId="0" xfId="0" applyNumberFormat="1" applyFont="1" applyFill="1" applyAlignment="1">
      <alignment horizontal="left" vertical="center" wrapText="1"/>
    </xf>
    <xf numFmtId="0" fontId="35" fillId="30" borderId="97" xfId="0" applyFont="1" applyFill="1" applyBorder="1" applyAlignment="1">
      <alignment horizontal="left" vertical="center" wrapText="1"/>
    </xf>
    <xf numFmtId="167" fontId="35" fillId="14" borderId="97" xfId="0" applyNumberFormat="1" applyFont="1" applyFill="1" applyBorder="1" applyAlignment="1">
      <alignment horizontal="left" vertical="center" wrapText="1"/>
    </xf>
    <xf numFmtId="0" fontId="34" fillId="37" borderId="0" xfId="0" applyFont="1" applyFill="1" applyAlignment="1">
      <alignment horizontal="left" vertical="center" wrapText="1"/>
    </xf>
    <xf numFmtId="167" fontId="34" fillId="37" borderId="0" xfId="0" applyNumberFormat="1" applyFont="1" applyFill="1" applyAlignment="1">
      <alignment vertical="center"/>
    </xf>
    <xf numFmtId="167" fontId="34" fillId="37" borderId="12" xfId="0" applyNumberFormat="1" applyFont="1" applyFill="1" applyBorder="1" applyAlignment="1">
      <alignment vertical="center"/>
    </xf>
    <xf numFmtId="0" fontId="35" fillId="39" borderId="68" xfId="0" applyFont="1" applyFill="1" applyBorder="1" applyAlignment="1">
      <alignment horizontal="left" vertical="center" wrapText="1"/>
    </xf>
    <xf numFmtId="167" fontId="35" fillId="39" borderId="68" xfId="0" applyNumberFormat="1" applyFont="1" applyFill="1" applyBorder="1" applyAlignment="1">
      <alignment horizontal="left" vertical="center" wrapText="1"/>
    </xf>
    <xf numFmtId="0" fontId="35" fillId="30" borderId="68" xfId="0" applyFont="1" applyFill="1" applyBorder="1" applyAlignment="1">
      <alignment horizontal="left" vertical="center" wrapText="1"/>
    </xf>
    <xf numFmtId="167" fontId="35" fillId="14" borderId="68" xfId="0" applyNumberFormat="1" applyFont="1" applyFill="1" applyBorder="1" applyAlignment="1">
      <alignment horizontal="left" vertical="center" wrapText="1"/>
    </xf>
    <xf numFmtId="0" fontId="34" fillId="29" borderId="2" xfId="0" applyFont="1" applyFill="1" applyBorder="1" applyAlignment="1">
      <alignment vertical="center"/>
    </xf>
    <xf numFmtId="0" fontId="34" fillId="37" borderId="0" xfId="0" applyFont="1" applyFill="1" applyAlignment="1">
      <alignment vertical="center"/>
    </xf>
    <xf numFmtId="0" fontId="34" fillId="29" borderId="80" xfId="0" applyFont="1" applyFill="1" applyBorder="1" applyAlignment="1">
      <alignment vertical="center"/>
    </xf>
    <xf numFmtId="0" fontId="35" fillId="39" borderId="98" xfId="0" applyFont="1" applyFill="1" applyBorder="1" applyAlignment="1">
      <alignment vertical="center"/>
    </xf>
    <xf numFmtId="167" fontId="35" fillId="39" borderId="98" xfId="0" applyNumberFormat="1" applyFont="1" applyFill="1" applyBorder="1" applyAlignment="1">
      <alignment vertical="center"/>
    </xf>
    <xf numFmtId="167" fontId="34" fillId="36" borderId="14" xfId="0" applyNumberFormat="1" applyFont="1" applyFill="1" applyBorder="1" applyAlignment="1">
      <alignment vertical="center"/>
    </xf>
    <xf numFmtId="0" fontId="34" fillId="29" borderId="14" xfId="0" applyFont="1" applyFill="1" applyBorder="1" applyAlignment="1">
      <alignment vertical="center"/>
    </xf>
    <xf numFmtId="0" fontId="35" fillId="30" borderId="98" xfId="0" applyFont="1" applyFill="1" applyBorder="1" applyAlignment="1">
      <alignment vertical="center"/>
    </xf>
    <xf numFmtId="167" fontId="35" fillId="14" borderId="98" xfId="0" applyNumberFormat="1" applyFont="1" applyFill="1" applyBorder="1" applyAlignment="1">
      <alignment vertical="center"/>
    </xf>
    <xf numFmtId="0" fontId="34" fillId="37" borderId="14" xfId="0" applyFont="1" applyFill="1" applyBorder="1" applyAlignment="1">
      <alignment vertical="center"/>
    </xf>
    <xf numFmtId="0" fontId="35" fillId="39" borderId="99" xfId="0" applyFont="1" applyFill="1" applyBorder="1" applyAlignment="1">
      <alignment vertical="center"/>
    </xf>
    <xf numFmtId="44" fontId="38" fillId="31" borderId="96" xfId="0" applyNumberFormat="1" applyFont="1" applyFill="1" applyBorder="1" applyAlignment="1">
      <alignment vertical="center"/>
    </xf>
    <xf numFmtId="167" fontId="35" fillId="39" borderId="99" xfId="0" applyNumberFormat="1" applyFont="1" applyFill="1" applyBorder="1" applyAlignment="1">
      <alignment vertical="center"/>
    </xf>
    <xf numFmtId="0" fontId="35" fillId="30" borderId="99" xfId="0" applyFont="1" applyFill="1" applyBorder="1" applyAlignment="1">
      <alignment vertical="center"/>
    </xf>
    <xf numFmtId="167" fontId="35" fillId="14" borderId="99" xfId="0" applyNumberFormat="1" applyFont="1" applyFill="1" applyBorder="1" applyAlignment="1">
      <alignment vertical="center"/>
    </xf>
    <xf numFmtId="0" fontId="34" fillId="29" borderId="81" xfId="0" applyFont="1" applyFill="1" applyBorder="1" applyAlignment="1">
      <alignment vertical="center"/>
    </xf>
    <xf numFmtId="0" fontId="35" fillId="39" borderId="27" xfId="0" applyFont="1" applyFill="1" applyBorder="1" applyAlignment="1">
      <alignment vertical="center"/>
    </xf>
    <xf numFmtId="167" fontId="35" fillId="39" borderId="27" xfId="0" applyNumberFormat="1" applyFont="1" applyFill="1" applyBorder="1" applyAlignment="1">
      <alignment vertical="center"/>
    </xf>
    <xf numFmtId="167" fontId="34" fillId="36" borderId="5" xfId="0" applyNumberFormat="1" applyFont="1" applyFill="1" applyBorder="1" applyAlignment="1">
      <alignment vertical="center"/>
    </xf>
    <xf numFmtId="0" fontId="34" fillId="29" borderId="5" xfId="0" applyFont="1" applyFill="1" applyBorder="1" applyAlignment="1">
      <alignment vertical="center"/>
    </xf>
    <xf numFmtId="0" fontId="35" fillId="30" borderId="27" xfId="0" applyFont="1" applyFill="1" applyBorder="1" applyAlignment="1">
      <alignment vertical="center"/>
    </xf>
    <xf numFmtId="167" fontId="35" fillId="14" borderId="27" xfId="0" applyNumberFormat="1" applyFont="1" applyFill="1" applyBorder="1" applyAlignment="1">
      <alignment vertical="center"/>
    </xf>
    <xf numFmtId="0" fontId="34" fillId="37" borderId="5" xfId="0" applyFont="1" applyFill="1" applyBorder="1" applyAlignment="1">
      <alignment vertical="center"/>
    </xf>
    <xf numFmtId="0" fontId="34" fillId="29" borderId="0" xfId="0" applyFont="1" applyFill="1" applyAlignment="1">
      <alignment horizontal="center"/>
    </xf>
    <xf numFmtId="0" fontId="35" fillId="16" borderId="0" xfId="0" applyFont="1" applyFill="1" applyAlignment="1">
      <alignment horizontal="center"/>
    </xf>
    <xf numFmtId="0" fontId="34" fillId="29" borderId="0" xfId="0" applyFont="1" applyFill="1" applyAlignment="1">
      <alignment horizontal="left"/>
    </xf>
    <xf numFmtId="0" fontId="35" fillId="16" borderId="0" xfId="0" applyFont="1" applyFill="1" applyAlignment="1">
      <alignment horizontal="left"/>
    </xf>
    <xf numFmtId="169" fontId="27" fillId="0" borderId="94" xfId="0" applyNumberFormat="1" applyFont="1" applyBorder="1" applyAlignment="1">
      <alignment horizontal="right" vertical="center"/>
    </xf>
    <xf numFmtId="0" fontId="27" fillId="32" borderId="94" xfId="0" applyFont="1" applyFill="1" applyBorder="1" applyAlignment="1">
      <alignment vertical="center"/>
    </xf>
    <xf numFmtId="169" fontId="27" fillId="32" borderId="94" xfId="0" applyNumberFormat="1" applyFont="1" applyFill="1" applyBorder="1" applyAlignment="1">
      <alignment horizontal="right" vertical="center"/>
    </xf>
    <xf numFmtId="0" fontId="52" fillId="22" borderId="94" xfId="0" applyFont="1" applyFill="1" applyBorder="1" applyAlignment="1">
      <alignment vertical="center"/>
    </xf>
    <xf numFmtId="169" fontId="52" fillId="22" borderId="94" xfId="0" applyNumberFormat="1" applyFont="1" applyFill="1" applyBorder="1" applyAlignment="1">
      <alignment horizontal="right" vertical="center"/>
    </xf>
    <xf numFmtId="9" fontId="14" fillId="7" borderId="97" xfId="40" applyFont="1" applyFill="1" applyBorder="1" applyAlignment="1">
      <alignment horizontal="center" vertical="center" wrapText="1"/>
    </xf>
    <xf numFmtId="9" fontId="34" fillId="5" borderId="97" xfId="40" applyFont="1" applyFill="1" applyBorder="1" applyAlignment="1">
      <alignment horizontal="center" vertical="center" wrapText="1"/>
    </xf>
    <xf numFmtId="9" fontId="34" fillId="16" borderId="97" xfId="40" applyFont="1" applyFill="1" applyBorder="1" applyAlignment="1">
      <alignment horizontal="center" vertical="center" wrapText="1"/>
    </xf>
    <xf numFmtId="9" fontId="35" fillId="27" borderId="97" xfId="40" applyFont="1" applyFill="1" applyBorder="1" applyAlignment="1">
      <alignment horizontal="center" vertical="center" wrapText="1"/>
    </xf>
    <xf numFmtId="174" fontId="27" fillId="7" borderId="93" xfId="53" applyNumberFormat="1" applyFont="1" applyFill="1" applyBorder="1" applyAlignment="1">
      <alignment horizontal="center" vertical="center"/>
    </xf>
    <xf numFmtId="3" fontId="41" fillId="7" borderId="93" xfId="53" applyNumberFormat="1" applyFont="1" applyFill="1" applyBorder="1" applyAlignment="1">
      <alignment horizontal="center" vertical="center" wrapText="1"/>
    </xf>
    <xf numFmtId="0" fontId="14" fillId="9" borderId="97" xfId="0" applyFont="1" applyFill="1" applyBorder="1" applyAlignment="1" applyProtection="1">
      <alignment horizontal="left" vertical="center" wrapText="1"/>
      <protection locked="0"/>
    </xf>
    <xf numFmtId="0" fontId="0" fillId="0" borderId="97" xfId="0" applyBorder="1" applyAlignment="1">
      <alignment vertical="center"/>
    </xf>
    <xf numFmtId="0" fontId="0" fillId="0" borderId="97" xfId="0" applyBorder="1" applyAlignment="1">
      <alignment horizontal="center" vertical="center"/>
    </xf>
    <xf numFmtId="0" fontId="0" fillId="0" borderId="97" xfId="0" applyBorder="1" applyAlignment="1">
      <alignment horizontal="left" vertical="center"/>
    </xf>
    <xf numFmtId="0" fontId="0" fillId="0" borderId="97" xfId="0" applyBorder="1" applyAlignment="1">
      <alignment horizontal="left" vertical="center" wrapText="1"/>
    </xf>
    <xf numFmtId="0" fontId="14" fillId="18" borderId="97" xfId="0" applyFont="1" applyFill="1" applyBorder="1" applyAlignment="1">
      <alignment horizontal="center" vertical="center" wrapText="1"/>
    </xf>
    <xf numFmtId="4" fontId="14" fillId="18" borderId="97" xfId="0" applyNumberFormat="1" applyFont="1" applyFill="1" applyBorder="1" applyAlignment="1">
      <alignment horizontal="center" vertical="center"/>
    </xf>
    <xf numFmtId="0" fontId="14" fillId="9" borderId="97" xfId="0" applyFont="1" applyFill="1" applyBorder="1" applyAlignment="1" applyProtection="1">
      <alignment horizontal="center" vertical="center" wrapText="1"/>
      <protection locked="0"/>
    </xf>
    <xf numFmtId="0" fontId="34" fillId="5" borderId="97" xfId="0" applyFont="1" applyFill="1" applyBorder="1" applyAlignment="1">
      <alignment horizontal="center" vertical="center"/>
    </xf>
    <xf numFmtId="0" fontId="34" fillId="5" borderId="97" xfId="0" applyFont="1" applyFill="1" applyBorder="1" applyAlignment="1">
      <alignment horizontal="left" vertical="center" wrapText="1"/>
    </xf>
    <xf numFmtId="0" fontId="34" fillId="5" borderId="97" xfId="0" applyFont="1" applyFill="1" applyBorder="1" applyAlignment="1">
      <alignment horizontal="center" vertical="center" wrapText="1"/>
    </xf>
    <xf numFmtId="4" fontId="34" fillId="5" borderId="97" xfId="0" applyNumberFormat="1" applyFont="1" applyFill="1" applyBorder="1" applyAlignment="1">
      <alignment horizontal="center" vertical="center"/>
    </xf>
    <xf numFmtId="0" fontId="34" fillId="5" borderId="97" xfId="0" applyFont="1" applyFill="1" applyBorder="1" applyAlignment="1" applyProtection="1">
      <alignment horizontal="center" vertical="center" wrapText="1"/>
      <protection locked="0"/>
    </xf>
    <xf numFmtId="0" fontId="34" fillId="5" borderId="97" xfId="0" applyFont="1" applyFill="1" applyBorder="1" applyAlignment="1" applyProtection="1">
      <alignment horizontal="left" vertical="center" wrapText="1"/>
      <protection locked="0"/>
    </xf>
    <xf numFmtId="0" fontId="34" fillId="16" borderId="97" xfId="0" applyFont="1" applyFill="1" applyBorder="1" applyAlignment="1">
      <alignment horizontal="center" vertical="center"/>
    </xf>
    <xf numFmtId="0" fontId="34" fillId="16" borderId="97" xfId="0" applyFont="1" applyFill="1" applyBorder="1" applyAlignment="1">
      <alignment horizontal="left" vertical="center" wrapText="1"/>
    </xf>
    <xf numFmtId="0" fontId="34" fillId="16" borderId="97" xfId="0" applyFont="1" applyFill="1" applyBorder="1" applyAlignment="1">
      <alignment horizontal="center" vertical="center" wrapText="1"/>
    </xf>
    <xf numFmtId="4" fontId="34" fillId="16" borderId="97" xfId="0" applyNumberFormat="1" applyFont="1" applyFill="1" applyBorder="1" applyAlignment="1">
      <alignment horizontal="center" vertical="center"/>
    </xf>
    <xf numFmtId="0" fontId="34" fillId="16" borderId="97" xfId="0" applyFont="1" applyFill="1" applyBorder="1" applyAlignment="1" applyProtection="1">
      <alignment horizontal="center" vertical="center" wrapText="1"/>
      <protection locked="0"/>
    </xf>
    <xf numFmtId="0" fontId="34" fillId="16" borderId="97" xfId="0" applyFont="1" applyFill="1" applyBorder="1" applyAlignment="1" applyProtection="1">
      <alignment horizontal="left" vertical="center" wrapText="1"/>
      <protection locked="0"/>
    </xf>
    <xf numFmtId="0" fontId="35" fillId="27" borderId="97" xfId="0" applyFont="1" applyFill="1" applyBorder="1" applyAlignment="1">
      <alignment horizontal="center" vertical="center"/>
    </xf>
    <xf numFmtId="0" fontId="35" fillId="27" borderId="97" xfId="0" applyFont="1" applyFill="1" applyBorder="1" applyAlignment="1">
      <alignment horizontal="left" vertical="center" wrapText="1"/>
    </xf>
    <xf numFmtId="0" fontId="35" fillId="27" borderId="97" xfId="0" applyFont="1" applyFill="1" applyBorder="1" applyAlignment="1">
      <alignment horizontal="center" vertical="center" wrapText="1"/>
    </xf>
    <xf numFmtId="4" fontId="35" fillId="27" borderId="97" xfId="0" applyNumberFormat="1" applyFont="1" applyFill="1" applyBorder="1" applyAlignment="1">
      <alignment horizontal="center" vertical="center"/>
    </xf>
    <xf numFmtId="0" fontId="68" fillId="27" borderId="97" xfId="0" applyFont="1" applyFill="1" applyBorder="1" applyAlignment="1" applyProtection="1">
      <alignment horizontal="center" vertical="center" wrapText="1"/>
      <protection locked="0"/>
    </xf>
    <xf numFmtId="0" fontId="35" fillId="27" borderId="97" xfId="0" applyFont="1" applyFill="1" applyBorder="1" applyAlignment="1" applyProtection="1">
      <alignment horizontal="left" vertical="center" wrapText="1"/>
      <protection locked="0"/>
    </xf>
    <xf numFmtId="0" fontId="34" fillId="5" borderId="97" xfId="0" applyFont="1" applyFill="1" applyBorder="1" applyAlignment="1">
      <alignment vertical="center"/>
    </xf>
    <xf numFmtId="0" fontId="34" fillId="16" borderId="97" xfId="0" applyFont="1" applyFill="1" applyBorder="1" applyAlignment="1">
      <alignment vertical="center"/>
    </xf>
    <xf numFmtId="0" fontId="35" fillId="27" borderId="97" xfId="0" applyFont="1" applyFill="1" applyBorder="1" applyAlignment="1">
      <alignment vertical="center"/>
    </xf>
    <xf numFmtId="0" fontId="34" fillId="5" borderId="97" xfId="0" applyFont="1" applyFill="1" applyBorder="1" applyAlignment="1">
      <alignment horizontal="left" vertical="center"/>
    </xf>
    <xf numFmtId="49" fontId="34" fillId="16" borderId="97" xfId="0" applyNumberFormat="1" applyFont="1" applyFill="1" applyBorder="1" applyAlignment="1">
      <alignment horizontal="left" vertical="center"/>
    </xf>
    <xf numFmtId="0" fontId="35" fillId="27" borderId="97" xfId="0" applyFont="1" applyFill="1" applyBorder="1" applyAlignment="1">
      <alignment horizontal="left" vertical="center"/>
    </xf>
    <xf numFmtId="0" fontId="18" fillId="38" borderId="97" xfId="0" applyFont="1" applyFill="1" applyBorder="1" applyAlignment="1">
      <alignment horizontal="center" vertical="center" wrapText="1"/>
    </xf>
    <xf numFmtId="0" fontId="18" fillId="38" borderId="97" xfId="0" applyFont="1" applyFill="1" applyBorder="1" applyAlignment="1">
      <alignment horizontal="left" vertical="center" wrapText="1"/>
    </xf>
    <xf numFmtId="0" fontId="0" fillId="0" borderId="0" xfId="0" applyAlignment="1">
      <alignment horizontal="center" vertical="center" wrapText="1"/>
    </xf>
    <xf numFmtId="170" fontId="0" fillId="0" borderId="0" xfId="0" applyNumberFormat="1" applyAlignment="1">
      <alignment horizontal="center" vertical="center"/>
    </xf>
    <xf numFmtId="4" fontId="64" fillId="0" borderId="0" xfId="0" applyNumberFormat="1" applyFont="1" applyAlignment="1">
      <alignment vertical="center"/>
    </xf>
    <xf numFmtId="0" fontId="64" fillId="0" borderId="0" xfId="0" applyFont="1" applyAlignment="1">
      <alignment vertical="center"/>
    </xf>
    <xf numFmtId="0" fontId="18" fillId="38" borderId="97" xfId="0" applyFont="1" applyFill="1" applyBorder="1" applyAlignment="1">
      <alignment horizontal="center" vertical="center"/>
    </xf>
    <xf numFmtId="4" fontId="18" fillId="38" borderId="97" xfId="0" applyNumberFormat="1" applyFont="1" applyFill="1" applyBorder="1" applyAlignment="1">
      <alignment horizontal="center" vertical="center"/>
    </xf>
    <xf numFmtId="0" fontId="43" fillId="40" borderId="84" xfId="4" applyFont="1" applyFill="1" applyBorder="1" applyAlignment="1">
      <alignment horizontal="center" vertical="center"/>
    </xf>
    <xf numFmtId="0" fontId="43" fillId="40" borderId="33" xfId="4" applyFont="1" applyFill="1" applyBorder="1" applyAlignment="1">
      <alignment horizontal="center" vertical="center"/>
    </xf>
    <xf numFmtId="0" fontId="43" fillId="40" borderId="7" xfId="4" applyFont="1" applyFill="1" applyBorder="1" applyAlignment="1">
      <alignment horizontal="center" vertical="center"/>
    </xf>
    <xf numFmtId="0" fontId="27" fillId="40" borderId="88" xfId="4" applyFont="1" applyFill="1" applyBorder="1" applyAlignment="1">
      <alignment horizontal="center" vertical="center" wrapText="1"/>
    </xf>
    <xf numFmtId="0" fontId="27" fillId="40" borderId="29" xfId="4" applyFont="1" applyFill="1" applyBorder="1" applyAlignment="1">
      <alignment horizontal="center" vertical="center" wrapText="1"/>
    </xf>
    <xf numFmtId="0" fontId="27" fillId="40" borderId="20" xfId="4" applyFont="1" applyFill="1" applyBorder="1" applyAlignment="1">
      <alignment horizontal="center" vertical="center" wrapText="1"/>
    </xf>
    <xf numFmtId="1" fontId="18" fillId="7" borderId="19" xfId="53" applyNumberFormat="1" applyFont="1" applyFill="1" applyBorder="1" applyAlignment="1">
      <alignment horizontal="center" vertical="center" wrapText="1"/>
    </xf>
    <xf numFmtId="1" fontId="18" fillId="7" borderId="20" xfId="53" applyNumberFormat="1" applyFont="1" applyFill="1" applyBorder="1" applyAlignment="1">
      <alignment horizontal="center" vertical="center" wrapText="1"/>
    </xf>
    <xf numFmtId="0" fontId="41" fillId="7" borderId="19" xfId="53" applyFont="1" applyFill="1" applyBorder="1" applyAlignment="1">
      <alignment vertical="center" wrapText="1"/>
    </xf>
    <xf numFmtId="0" fontId="41" fillId="7" borderId="20" xfId="53" applyFont="1" applyFill="1" applyBorder="1" applyAlignment="1">
      <alignment vertical="center" wrapText="1"/>
    </xf>
  </cellXfs>
  <cellStyles count="185">
    <cellStyle name="Euro" xfId="1" xr:uid="{00000000-0005-0000-0000-000000000000}"/>
    <cellStyle name="Euro 2" xfId="8" xr:uid="{00000000-0005-0000-0000-000001000000}"/>
    <cellStyle name="Euro 2 2" xfId="21" xr:uid="{00000000-0005-0000-0000-000002000000}"/>
    <cellStyle name="Euro 2 2 2" xfId="66" xr:uid="{DDD369F9-AE3F-43C7-9AF7-E4F153E069D3}"/>
    <cellStyle name="Euro 2 3" xfId="57" xr:uid="{E8BF0C02-50C5-4A54-84CA-6776A840E746}"/>
    <cellStyle name="Euro 2 4" xfId="117" xr:uid="{FA2FD2C0-9369-4AD7-8285-0165D9064EF9}"/>
    <cellStyle name="Euro 3" xfId="54" xr:uid="{FE5C1CBD-2339-4953-9159-4858D85DBE43}"/>
    <cellStyle name="Komma 2" xfId="7" xr:uid="{00000000-0005-0000-0000-000004000000}"/>
    <cellStyle name="Komma 2 2" xfId="20" xr:uid="{00000000-0005-0000-0000-000005000000}"/>
    <cellStyle name="Komma 2 2 2" xfId="65" xr:uid="{DF7EA5A3-DA00-4277-9388-86C8653A3EC5}"/>
    <cellStyle name="Komma 2 3" xfId="38" xr:uid="{AB1886BC-7854-45D1-BBFE-D63549422A45}"/>
    <cellStyle name="Komma 2 3 2" xfId="77" xr:uid="{8A817B02-8927-4762-A29C-FEB11C2A1798}"/>
    <cellStyle name="Komma 2 4" xfId="56" xr:uid="{1F89D2F3-9250-4028-B993-40E39439DE0C}"/>
    <cellStyle name="Komma 2 5" xfId="116" xr:uid="{EC7E5D13-E3D7-42C2-B0F6-933D4EF7C726}"/>
    <cellStyle name="Komma 3" xfId="10" xr:uid="{00000000-0005-0000-0000-000006000000}"/>
    <cellStyle name="Komma 3 2" xfId="23" xr:uid="{00000000-0005-0000-0000-000007000000}"/>
    <cellStyle name="Komma 3 2 2" xfId="68" xr:uid="{02F31949-8868-4C84-80DF-9435668336B8}"/>
    <cellStyle name="Komma 3 3" xfId="59" xr:uid="{75D08DAC-403C-4A31-959F-1A75DB506C43}"/>
    <cellStyle name="Komma 4" xfId="17" xr:uid="{00000000-0005-0000-0000-000008000000}"/>
    <cellStyle name="Komma 4 2" xfId="63" xr:uid="{2C22AA86-DA72-4E0C-9AE8-74A359B26FDF}"/>
    <cellStyle name="Prozent" xfId="40" builtinId="5"/>
    <cellStyle name="Prozent 2" xfId="28" xr:uid="{08523193-B9EE-4293-9275-0B7DCC84F7AF}"/>
    <cellStyle name="Prozent 2 2" xfId="36" xr:uid="{B3097924-7DA4-4817-84BE-8BF67793B03B}"/>
    <cellStyle name="Prozent 2 2 2" xfId="75" xr:uid="{9949E918-736F-4162-ADE2-B71964D1406D}"/>
    <cellStyle name="Prozent 2 3" xfId="73" xr:uid="{B0C9D448-C1D9-4F43-AD0F-FD358715CB46}"/>
    <cellStyle name="Prozent 2 3 2" xfId="148" xr:uid="{89C5B8F9-50D5-4C4A-8948-DE9D8C5289F1}"/>
    <cellStyle name="Prozent 2 4" xfId="100" xr:uid="{1BB4D5AB-F86B-41F7-8288-07FE841148B6}"/>
    <cellStyle name="Prozent 2 4 2" xfId="170" xr:uid="{6CCF892E-0C52-4E95-96EF-5D1FEFB2BB0C}"/>
    <cellStyle name="Prozent 2 5" xfId="126" xr:uid="{1ACFC134-589B-4F7E-BAAA-01A9175914BD}"/>
    <cellStyle name="Prozent 3" xfId="35" xr:uid="{9541D26B-FF0E-472D-8C32-ED84FCFE18D3}"/>
    <cellStyle name="Prozent 3 2" xfId="74" xr:uid="{9ED73B09-A11E-4649-B55D-CFC93E6E3E57}"/>
    <cellStyle name="Prozent 4" xfId="43" xr:uid="{977BA263-6741-4879-B697-F8C86191998B}"/>
    <cellStyle name="Prozent 4 2" xfId="82" xr:uid="{577C4FB3-02AC-4A1D-B458-FDEA621BDD9B}"/>
    <cellStyle name="Prozent 4 2 2" xfId="153" xr:uid="{F47F0CAA-D229-4B2A-802D-3F311EC89A43}"/>
    <cellStyle name="Prozent 4 3" xfId="105" xr:uid="{837A2225-740F-40DC-AAA4-EFE0271EEAA1}"/>
    <cellStyle name="Prozent 4 3 2" xfId="175" xr:uid="{5FA07373-AB5B-496A-B4FC-A2A778A513CB}"/>
    <cellStyle name="Prozent 4 4" xfId="131" xr:uid="{A34E1300-FD57-442E-A4E6-01F14BDCFE05}"/>
    <cellStyle name="Prozent 5" xfId="48" xr:uid="{F597D86C-88A2-4CD7-A2BC-A66742CC3A69}"/>
    <cellStyle name="Prozent 5 2" xfId="87" xr:uid="{FDC40582-2AF6-4504-8195-76853BA832CA}"/>
    <cellStyle name="Prozent 6" xfId="79" xr:uid="{1403417C-DB78-48D1-9665-4FABBFD28BE6}"/>
    <cellStyle name="Standard" xfId="0" builtinId="0"/>
    <cellStyle name="Standard 10" xfId="41" xr:uid="{9AC22760-3787-4B10-AF85-EEB61E3A2F8A}"/>
    <cellStyle name="Standard 10 2" xfId="45" xr:uid="{B0B967EB-5AD3-490A-A067-3026CBEDD29B}"/>
    <cellStyle name="Standard 10 2 2" xfId="49" xr:uid="{2E9101F4-3FF8-400E-BB5D-EEFA70251D33}"/>
    <cellStyle name="Standard 10 2 2 2" xfId="51" xr:uid="{BC94E68B-6645-4523-8026-E483BCDBB814}"/>
    <cellStyle name="Standard 10 2 2 2 2" xfId="90" xr:uid="{CE44503E-031B-4E8B-8A45-D1E889724BFF}"/>
    <cellStyle name="Standard 10 2 2 2 2 2" xfId="160" xr:uid="{C9F33C30-0450-4992-82E9-04C14A2C9BA5}"/>
    <cellStyle name="Standard 10 2 2 2 3" xfId="112" xr:uid="{CEDF8DB7-F2EB-487D-94B5-351F73E0869E}"/>
    <cellStyle name="Standard 10 2 2 2 3 2" xfId="182" xr:uid="{AACA1994-1164-4DC6-958C-436D7B95CF11}"/>
    <cellStyle name="Standard 10 2 2 2 4" xfId="138" xr:uid="{22DAC48D-5032-4DA0-A667-B92F2C50C03E}"/>
    <cellStyle name="Standard 10 2 2 3" xfId="88" xr:uid="{306F465B-448C-4CB2-9E19-C4CE5508C4D2}"/>
    <cellStyle name="Standard 10 2 2 3 2" xfId="158" xr:uid="{1894FC05-D7F5-4215-8ECB-51F470BA805F}"/>
    <cellStyle name="Standard 10 2 2 4" xfId="110" xr:uid="{4795133B-9509-4334-9531-93C7BE211D5F}"/>
    <cellStyle name="Standard 10 2 2 4 2" xfId="180" xr:uid="{E2708D37-74D5-4149-B094-7FE6ED74FEDE}"/>
    <cellStyle name="Standard 10 2 2 5" xfId="136" xr:uid="{80B20349-1735-4EF8-AE5B-50A53DE2B5FC}"/>
    <cellStyle name="Standard 10 2 3" xfId="84" xr:uid="{CD94DE8B-1247-4D80-805F-9168E85F2297}"/>
    <cellStyle name="Standard 10 2 3 2" xfId="155" xr:uid="{8B333687-E4B3-408B-9064-1F35BEE2697A}"/>
    <cellStyle name="Standard 10 2 4" xfId="107" xr:uid="{F8D4D5CD-E103-499B-A91E-1B6C0730DB0C}"/>
    <cellStyle name="Standard 10 2 4 2" xfId="177" xr:uid="{819DF436-CB59-4141-9EA9-0655F2389857}"/>
    <cellStyle name="Standard 10 2 5" xfId="133" xr:uid="{E151846A-9156-4AC5-BAF1-2435171A8B2E}"/>
    <cellStyle name="Standard 10 3" xfId="80" xr:uid="{58CDA5AD-D094-4D29-A416-0ACCC46B5D2B}"/>
    <cellStyle name="Standard 10 3 2" xfId="151" xr:uid="{CF52FF71-036E-4182-9B90-9D753479D01A}"/>
    <cellStyle name="Standard 10 4" xfId="103" xr:uid="{40EB402C-97DF-4C09-9B81-4F7CF58AA397}"/>
    <cellStyle name="Standard 10 4 2" xfId="173" xr:uid="{87C7A39D-7D97-4E36-AE2E-4EF6B1D832BD}"/>
    <cellStyle name="Standard 10 5" xfId="129" xr:uid="{8C34D123-2156-4DFB-9DCD-EEC2F1DC18C5}"/>
    <cellStyle name="Standard 11" xfId="44" xr:uid="{5EE820B2-D25F-40CC-A31B-2A5B435A60FF}"/>
    <cellStyle name="Standard 11 2" xfId="83" xr:uid="{7F9A9EFA-AF3C-4C71-869C-07F00AA78B39}"/>
    <cellStyle name="Standard 11 2 2" xfId="154" xr:uid="{5511EA85-5A37-4DA7-AF4B-F74C823B5097}"/>
    <cellStyle name="Standard 11 3" xfId="106" xr:uid="{6473858D-FAF3-465F-A8A5-239A87E6A88B}"/>
    <cellStyle name="Standard 11 3 2" xfId="176" xr:uid="{FAADC43A-69FF-4B7C-9E64-B34C72CB8E29}"/>
    <cellStyle name="Standard 11 4" xfId="132" xr:uid="{7B920602-8A4E-44E7-923D-018352ACFA26}"/>
    <cellStyle name="Standard 12" xfId="47" xr:uid="{A814A384-0D12-4E5E-8208-3400DF31052A}"/>
    <cellStyle name="Standard 12 2" xfId="86" xr:uid="{7DE87661-EFA2-4E5C-B74E-6065401F19EE}"/>
    <cellStyle name="Standard 12 2 2" xfId="157" xr:uid="{DF0BCDA3-824B-4F20-9A7F-16A0BB6E2152}"/>
    <cellStyle name="Standard 12 3" xfId="109" xr:uid="{FCE7B43F-B39F-42E1-9422-9A95A77017CC}"/>
    <cellStyle name="Standard 12 3 2" xfId="179" xr:uid="{C8E91CEA-E108-4E95-A37C-F50A57C8AC0E}"/>
    <cellStyle name="Standard 12 4" xfId="135" xr:uid="{21946A25-64FA-432F-BB9E-C6337F77A2F9}"/>
    <cellStyle name="Standard 2" xfId="4" xr:uid="{00000000-0005-0000-0000-00000C000000}"/>
    <cellStyle name="Standard 2 2" xfId="11" xr:uid="{00000000-0005-0000-0000-00000D000000}"/>
    <cellStyle name="Standard 2 2 3" xfId="32" xr:uid="{55E87433-D147-429A-BC5F-8EEA430AD48A}"/>
    <cellStyle name="Standard 2 3" xfId="33" xr:uid="{C8521F31-5D1A-42DF-946B-60A8B44966A9}"/>
    <cellStyle name="Standard 3" xfId="6" xr:uid="{00000000-0005-0000-0000-00000E000000}"/>
    <cellStyle name="Standard 3 2" xfId="19" xr:uid="{00000000-0005-0000-0000-00000F000000}"/>
    <cellStyle name="Standard 3 3" xfId="55" xr:uid="{C9244C5D-BE3C-4CE9-A72A-373103AE973C}"/>
    <cellStyle name="Standard 4" xfId="14" xr:uid="{00000000-0005-0000-0000-000010000000}"/>
    <cellStyle name="Standard 4 2" xfId="25" xr:uid="{00000000-0005-0000-0000-000011000000}"/>
    <cellStyle name="Standard 4 2 2" xfId="70" xr:uid="{9C8BCCB8-C96D-4954-A594-2884E7743DFF}"/>
    <cellStyle name="Standard 4 2 2 2" xfId="145" xr:uid="{29AE39A7-693D-4A3A-B1C3-3858DF7D95B0}"/>
    <cellStyle name="Standard 4 2 3" xfId="97" xr:uid="{01E4365E-BE30-4BD0-B46F-69B77971C581}"/>
    <cellStyle name="Standard 4 2 3 2" xfId="167" xr:uid="{B6721D38-879D-4491-B59F-22150713C96A}"/>
    <cellStyle name="Standard 4 2 4" xfId="123" xr:uid="{7DC0C82C-54D8-4BD5-A573-7BD81B568261}"/>
    <cellStyle name="Standard 5" xfId="5" xr:uid="{00000000-0005-0000-0000-000012000000}"/>
    <cellStyle name="Standard 5 2" xfId="12" xr:uid="{00000000-0005-0000-0000-000013000000}"/>
    <cellStyle name="Standard 6" xfId="16" xr:uid="{00000000-0005-0000-0000-000014000000}"/>
    <cellStyle name="Standard 6 2" xfId="62" xr:uid="{1704EA71-02C0-4620-820E-050B3DC0EA12}"/>
    <cellStyle name="Standard 6 2 2" xfId="142" xr:uid="{3BE7A86B-93C6-4858-BD77-340FCD7308F5}"/>
    <cellStyle name="Standard 6 3" xfId="94" xr:uid="{8CF1C0AD-913B-4F8D-99B6-83FF23712890}"/>
    <cellStyle name="Standard 6 3 2" xfId="164" xr:uid="{E0E52383-9A7E-464D-BC87-67DFB137AE9A}"/>
    <cellStyle name="Standard 6 4" xfId="120" xr:uid="{BAE7B65F-BE6C-4A9F-A080-09AE7E36D971}"/>
    <cellStyle name="Standard 7" xfId="27" xr:uid="{756B5A24-977E-45A4-8566-F8BEAE665F0D}"/>
    <cellStyle name="Standard 7 2" xfId="72" xr:uid="{50CF198E-EAD1-49EF-A751-6C15CF523983}"/>
    <cellStyle name="Standard 7 2 2" xfId="147" xr:uid="{E091A060-897A-4796-A5E6-678BE0D8E5B4}"/>
    <cellStyle name="Standard 7 3" xfId="99" xr:uid="{D198206B-7151-4AAF-9B88-C9FFE7178AC8}"/>
    <cellStyle name="Standard 7 3 2" xfId="169" xr:uid="{292C1F13-6D89-45C3-B463-57B38B95B750}"/>
    <cellStyle name="Standard 7 4" xfId="125" xr:uid="{1405290A-EF50-4668-8596-6BB3533CEC25}"/>
    <cellStyle name="Standard 8" xfId="30" xr:uid="{DE456162-94F9-45E7-895E-6476EA36B111}"/>
    <cellStyle name="Standard 8 2" xfId="37" xr:uid="{09ACDB67-3D2F-4C37-9621-AF13FF75CF4A}"/>
    <cellStyle name="Standard 8 2 2" xfId="76" xr:uid="{A68B90E0-ACCD-4E16-915B-64F540AC4FBB}"/>
    <cellStyle name="Standard 8 2 2 2" xfId="149" xr:uid="{768B853B-24BB-4FBA-9D07-5EA26C890D6D}"/>
    <cellStyle name="Standard 8 2 3" xfId="101" xr:uid="{ABB77211-8713-421B-B3B8-D07A8C810F09}"/>
    <cellStyle name="Standard 8 2 3 2" xfId="171" xr:uid="{E85D8E6E-D5B1-4AC8-83D6-8F8840C532A1}"/>
    <cellStyle name="Standard 8 2 4" xfId="127" xr:uid="{087DADE2-9B6E-4E41-A0D5-F6C83B3C8A8A}"/>
    <cellStyle name="Standard 8 3" xfId="42" xr:uid="{3A4FFBDB-619A-48BB-A4CA-4C7150873C35}"/>
    <cellStyle name="Standard 8 3 2" xfId="46" xr:uid="{BA5E333A-3CE4-460F-B96E-D4F9413E6DF3}"/>
    <cellStyle name="Standard 8 3 2 2" xfId="50" xr:uid="{55333D1A-2439-46FC-B992-958869D034EF}"/>
    <cellStyle name="Standard 8 3 2 2 2" xfId="89" xr:uid="{471842D2-D90A-4BE1-91BF-652A409AB64C}"/>
    <cellStyle name="Standard 8 3 2 2 2 2" xfId="159" xr:uid="{9716AA5F-5C9D-430E-8D61-839BC22C9766}"/>
    <cellStyle name="Standard 8 3 2 2 3" xfId="111" xr:uid="{6F2802FE-AEAC-4F62-80C4-13C37CBFCA40}"/>
    <cellStyle name="Standard 8 3 2 2 3 2" xfId="181" xr:uid="{B05F45A6-6A0B-48D5-8CBD-3DABEA10FEAC}"/>
    <cellStyle name="Standard 8 3 2 2 4" xfId="137" xr:uid="{BBBA2570-40D3-4131-98B8-9B6682B2496B}"/>
    <cellStyle name="Standard 8 3 2 3" xfId="52" xr:uid="{0BC73669-AF9C-440B-9254-1E7D07F19942}"/>
    <cellStyle name="Standard 8 3 2 3 2" xfId="53" xr:uid="{8445D5E9-E25E-4323-836E-96B7818AA341}"/>
    <cellStyle name="Standard 8 3 2 3 2 2" xfId="92" xr:uid="{31A8CAB9-B396-4A64-B555-C79E97A95D94}"/>
    <cellStyle name="Standard 8 3 2 3 2 2 2" xfId="162" xr:uid="{E9F9DA02-212E-45FC-9709-C842B98C38E9}"/>
    <cellStyle name="Standard 8 3 2 3 2 3" xfId="114" xr:uid="{A09E3AE1-0014-457A-877E-616C23F2C837}"/>
    <cellStyle name="Standard 8 3 2 3 2 3 2" xfId="184" xr:uid="{0ECB38C3-B712-45CF-AE29-3194FC6ACC95}"/>
    <cellStyle name="Standard 8 3 2 3 2 4" xfId="140" xr:uid="{FEC5F186-CF8C-4CB8-9EF9-8FD2F87BB131}"/>
    <cellStyle name="Standard 8 3 2 3 3" xfId="91" xr:uid="{8E5809FF-4512-462C-95BA-446B89633E1D}"/>
    <cellStyle name="Standard 8 3 2 3 3 2" xfId="161" xr:uid="{F38DDB96-E28A-47F5-B395-B10C1E2A5857}"/>
    <cellStyle name="Standard 8 3 2 3 4" xfId="113" xr:uid="{D6362D1B-B6F9-480F-9EAE-3DF79FCEA383}"/>
    <cellStyle name="Standard 8 3 2 3 4 2" xfId="183" xr:uid="{369A2098-525C-4F6B-873D-D3F2793C3D50}"/>
    <cellStyle name="Standard 8 3 2 3 5" xfId="139" xr:uid="{0304B02F-E211-4FE5-AF9D-B995DA853A29}"/>
    <cellStyle name="Standard 8 3 2 4" xfId="85" xr:uid="{96880149-E0E7-4564-9007-D6BC1B089A25}"/>
    <cellStyle name="Standard 8 3 2 4 2" xfId="156" xr:uid="{FAC3ACB5-1133-4E9B-A585-E3FA882D64BC}"/>
    <cellStyle name="Standard 8 3 2 5" xfId="108" xr:uid="{6F168F04-651D-4D9E-8978-7A7FD1C2F7D4}"/>
    <cellStyle name="Standard 8 3 2 5 2" xfId="178" xr:uid="{16184CEC-23DE-4420-8BEF-E04A7B5E1385}"/>
    <cellStyle name="Standard 8 3 2 6" xfId="134" xr:uid="{AC194D96-3D32-4B8E-AD87-4DE7FFDE47E5}"/>
    <cellStyle name="Standard 8 3 3" xfId="81" xr:uid="{BAD355F5-4726-471D-A8DF-6B9BA9986F7B}"/>
    <cellStyle name="Standard 8 3 3 2" xfId="152" xr:uid="{D88189A0-C941-4D43-8170-9A0D4DEEB57E}"/>
    <cellStyle name="Standard 8 3 4" xfId="104" xr:uid="{29D144BD-8100-4AE1-940F-4347D895037B}"/>
    <cellStyle name="Standard 8 3 4 2" xfId="174" xr:uid="{7A6F1516-F445-4264-9B4E-700256DCF989}"/>
    <cellStyle name="Standard 8 3 5" xfId="130" xr:uid="{97C09D56-54AB-4BFA-A033-6F5E20498072}"/>
    <cellStyle name="Standard 9" xfId="39" xr:uid="{B6725B8B-423B-40C3-AD2E-9F5F9C799D89}"/>
    <cellStyle name="Standard 9 2" xfId="78" xr:uid="{62798898-4892-4745-927B-FD2D5185F83F}"/>
    <cellStyle name="Standard 9 2 2" xfId="150" xr:uid="{840B86BB-ABF0-4B57-B299-994B35FC2691}"/>
    <cellStyle name="Standard 9 3" xfId="102" xr:uid="{1194696F-EBF3-4C89-A410-CFC595FE12F2}"/>
    <cellStyle name="Standard 9 3 2" xfId="172" xr:uid="{2117B9C8-A502-481B-A355-DFEFA496DFB0}"/>
    <cellStyle name="Standard 9 4" xfId="128" xr:uid="{9BD01052-F6D7-4920-9129-747C27D7A353}"/>
    <cellStyle name="Standard_LV_VobaSNHmit Schwetzingen" xfId="2" xr:uid="{00000000-0005-0000-0000-000015000000}"/>
    <cellStyle name="Standard_STANDARD FRAGEN" xfId="29" xr:uid="{BF875622-9BE2-492E-9066-7C0AC3CF78D8}"/>
    <cellStyle name="Standard_STANDARD FRAGEN 2" xfId="34" xr:uid="{78226EBD-1CE5-4D51-AB39-9387EEE54891}"/>
    <cellStyle name="Standard_Vorbemerkungen" xfId="31" xr:uid="{5A91D9A8-5BC9-4088-921F-4A611FE13392}"/>
    <cellStyle name="Währung" xfId="3" builtinId="4"/>
    <cellStyle name="Währung 2" xfId="9" xr:uid="{00000000-0005-0000-0000-000018000000}"/>
    <cellStyle name="Währung 2 2" xfId="22" xr:uid="{00000000-0005-0000-0000-000019000000}"/>
    <cellStyle name="Währung 2 2 2" xfId="67" xr:uid="{91802118-5DB0-45A2-844E-09954E150E8A}"/>
    <cellStyle name="Währung 2 3" xfId="58" xr:uid="{BA1E1CE0-B289-44DA-8210-5690800B5FCA}"/>
    <cellStyle name="Währung 2 4" xfId="118" xr:uid="{EC3C1A55-2BB4-4130-8BD7-5D6FDEEFEA1B}"/>
    <cellStyle name="Währung 3" xfId="13" xr:uid="{00000000-0005-0000-0000-00001A000000}"/>
    <cellStyle name="Währung 3 2" xfId="24" xr:uid="{00000000-0005-0000-0000-00001B000000}"/>
    <cellStyle name="Währung 3 2 2" xfId="69" xr:uid="{15A2E9EA-4E90-4D65-A11B-5C94BC1821A9}"/>
    <cellStyle name="Währung 3 2 2 2" xfId="144" xr:uid="{E1CBCA02-09EC-4187-87F0-51248E906F68}"/>
    <cellStyle name="Währung 3 2 3" xfId="96" xr:uid="{9CB264CB-73C2-4C43-87E9-0A8AF50A4BBB}"/>
    <cellStyle name="Währung 3 2 3 2" xfId="166" xr:uid="{D0570738-AE04-40F0-B7EF-49AB9F73EC78}"/>
    <cellStyle name="Währung 3 2 4" xfId="122" xr:uid="{7E1E7050-1041-464F-976F-8C91BD3EA401}"/>
    <cellStyle name="Währung 3 3" xfId="60" xr:uid="{12DA8D5C-3B64-413A-98C4-164F8EF5B5AD}"/>
    <cellStyle name="Währung 3 3 2" xfId="141" xr:uid="{D64A91A4-326B-4F2D-A285-23167537E265}"/>
    <cellStyle name="Währung 3 4" xfId="93" xr:uid="{B5516005-047B-4D8D-B522-924459420D5E}"/>
    <cellStyle name="Währung 3 4 2" xfId="163" xr:uid="{DED06C65-3020-4FE3-B66F-7D16CE1859C9}"/>
    <cellStyle name="Währung 3 5" xfId="119" xr:uid="{4BB8EBC0-2975-45FC-9697-4178D5D5491F}"/>
    <cellStyle name="Währung 4" xfId="15" xr:uid="{00000000-0005-0000-0000-00001C000000}"/>
    <cellStyle name="Währung 4 2" xfId="26" xr:uid="{00000000-0005-0000-0000-00001D000000}"/>
    <cellStyle name="Währung 4 2 2" xfId="71" xr:uid="{013CAD12-657F-4DBB-AEA2-4825DC2709D2}"/>
    <cellStyle name="Währung 4 2 2 2" xfId="146" xr:uid="{C2B6DC17-BF96-46B7-BD8D-EE8AA7126B17}"/>
    <cellStyle name="Währung 4 2 3" xfId="98" xr:uid="{F2A94E25-7CE7-49C7-BC91-36EB45B44E3F}"/>
    <cellStyle name="Währung 4 2 3 2" xfId="168" xr:uid="{71822F45-A61B-4E32-9B9E-0D58DEF7CA79}"/>
    <cellStyle name="Währung 4 2 4" xfId="124" xr:uid="{5F40932D-063D-489B-B025-FE00B953CFCA}"/>
    <cellStyle name="Währung 4 3" xfId="61" xr:uid="{24521CDE-46C0-4BC1-B8F6-D083DD408F91}"/>
    <cellStyle name="Währung 5" xfId="18" xr:uid="{00000000-0005-0000-0000-00001E000000}"/>
    <cellStyle name="Währung 5 2" xfId="64" xr:uid="{1EF9A437-4CD3-494E-8290-DDE090EDFABF}"/>
    <cellStyle name="Währung 5 2 2" xfId="143" xr:uid="{C2EEB96D-3940-4A49-8754-8A2BCF95E00B}"/>
    <cellStyle name="Währung 5 3" xfId="95" xr:uid="{69623F5A-0E60-4D9B-A0CB-3097B8C9B51F}"/>
    <cellStyle name="Währung 5 3 2" xfId="165" xr:uid="{D237A491-42C9-42EA-B33C-A31A53D992A0}"/>
    <cellStyle name="Währung 5 4" xfId="121" xr:uid="{CCBEB525-9210-4972-811C-AF8A8A93270F}"/>
    <cellStyle name="Währung 6" xfId="115" xr:uid="{B1472D32-128C-4AFE-A3A9-04CDA891A2F1}"/>
  </cellStyles>
  <dxfs count="188">
    <dxf>
      <fill>
        <patternFill>
          <bgColor theme="8" tint="0.79998168889431442"/>
        </patternFill>
      </fill>
    </dxf>
    <dxf>
      <fill>
        <patternFill>
          <bgColor theme="8" tint="0.59996337778862885"/>
        </patternFill>
      </fill>
    </dxf>
    <dxf>
      <fill>
        <patternFill>
          <fgColor indexed="64"/>
          <bgColor rgb="FFC5D9F1" tint="0.79995117038483843"/>
        </patternFill>
      </fill>
    </dxf>
    <dxf>
      <fill>
        <patternFill>
          <fgColor indexed="64"/>
          <bgColor rgb="FF8DB4E2" tint="0.79995117038483843"/>
        </patternFill>
      </fill>
    </dxf>
    <dxf>
      <fill>
        <patternFill>
          <fgColor indexed="64"/>
          <bgColor rgb="FFC5D9F1" tint="0.79995117038483843"/>
        </patternFill>
      </fill>
    </dxf>
    <dxf>
      <fill>
        <patternFill>
          <fgColor indexed="64"/>
          <bgColor rgb="FF8DB4E2" tint="0.79995117038483843"/>
        </patternFill>
      </fill>
    </dxf>
    <dxf>
      <fill>
        <patternFill>
          <bgColor rgb="FF92D050"/>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theme="0"/>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indexed="10"/>
        </patternFill>
      </fill>
    </dxf>
    <dxf>
      <font>
        <color theme="0"/>
      </font>
      <fill>
        <patternFill>
          <bgColor theme="0"/>
        </patternFill>
      </fill>
    </dxf>
    <dxf>
      <font>
        <color theme="0"/>
      </font>
      <fill>
        <patternFill>
          <bgColor indexed="10"/>
        </patternFill>
      </fill>
    </dxf>
    <dxf>
      <font>
        <color theme="0"/>
      </font>
      <fill>
        <patternFill>
          <bgColor theme="0"/>
        </patternFill>
      </fill>
    </dxf>
    <dxf>
      <font>
        <color theme="0"/>
      </font>
      <fill>
        <patternFill>
          <bgColor theme="0"/>
        </patternFill>
      </fill>
    </dxf>
    <dxf>
      <fill>
        <patternFill>
          <bgColor indexed="11"/>
        </patternFill>
      </fill>
    </dxf>
    <dxf>
      <font>
        <color theme="0"/>
      </font>
      <fill>
        <patternFill>
          <bgColor indexed="10"/>
        </patternFill>
      </fill>
    </dxf>
    <dxf>
      <font>
        <color theme="0"/>
      </font>
      <fill>
        <patternFill>
          <bgColor theme="0"/>
        </patternFill>
      </fill>
    </dxf>
    <dxf>
      <font>
        <color theme="0"/>
      </font>
      <fill>
        <patternFill>
          <bgColor theme="0"/>
        </patternFill>
      </fill>
    </dxf>
    <dxf>
      <font>
        <color theme="0"/>
      </font>
      <fill>
        <patternFill>
          <bgColor indexed="10"/>
        </patternFill>
      </fill>
    </dxf>
    <dxf>
      <font>
        <color theme="0"/>
      </font>
      <fill>
        <patternFill>
          <bgColor indexed="10"/>
        </patternFill>
      </fill>
    </dxf>
    <dxf>
      <font>
        <color theme="0"/>
      </font>
      <fill>
        <patternFill>
          <bgColor theme="0"/>
        </patternFill>
      </fill>
    </dxf>
    <dxf>
      <fill>
        <patternFill>
          <bgColor indexed="11"/>
        </patternFill>
      </fill>
    </dxf>
    <dxf>
      <font>
        <color theme="0"/>
      </font>
      <fill>
        <patternFill>
          <bgColor theme="0"/>
        </patternFill>
      </fill>
    </dxf>
    <dxf>
      <fill>
        <patternFill>
          <fgColor indexed="64"/>
          <bgColor theme="0" tint="-0.14996795556505021"/>
        </patternFill>
      </fill>
    </dxf>
    <dxf>
      <fill>
        <patternFill>
          <fgColor indexed="64"/>
          <bgColor theme="0" tint="-0.14996795556505021"/>
        </patternFill>
      </fill>
    </dxf>
    <dxf>
      <fill>
        <patternFill>
          <fgColor indexed="64"/>
          <bgColor theme="0" tint="-0.14996795556505021"/>
        </patternFill>
      </fill>
    </dxf>
    <dxf>
      <fill>
        <patternFill>
          <fgColor indexed="64"/>
          <bgColor theme="0" tint="-0.14996795556505021"/>
        </patternFill>
      </fill>
    </dxf>
    <dxf>
      <fill>
        <patternFill>
          <fgColor indexed="64"/>
          <bgColor theme="0" tint="-0.14996795556505021"/>
        </patternFill>
      </fill>
    </dxf>
    <dxf>
      <fill>
        <patternFill>
          <fgColor indexed="64"/>
          <bgColor theme="0" tint="-0.14996795556505021"/>
        </patternFill>
      </fill>
    </dxf>
    <dxf>
      <fill>
        <patternFill>
          <fgColor indexed="64"/>
          <bgColor theme="0" tint="-0.14996795556505021"/>
        </patternFill>
      </fill>
    </dxf>
    <dxf>
      <fill>
        <patternFill>
          <fgColor indexed="64"/>
          <bgColor theme="0" tint="-0.14996795556505021"/>
        </patternFill>
      </fill>
    </dxf>
    <dxf>
      <fill>
        <patternFill>
          <fgColor indexed="64"/>
          <bgColor theme="0" tint="-0.14996795556505021"/>
        </patternFill>
      </fill>
    </dxf>
    <dxf>
      <fill>
        <patternFill>
          <fgColor indexed="64"/>
          <bgColor rgb="FFC5D9F1" tint="0.79995117038483843"/>
        </patternFill>
      </fill>
    </dxf>
    <dxf>
      <fill>
        <patternFill>
          <fgColor indexed="64"/>
          <bgColor rgb="FF8DB4E2" tint="0.79995117038483843"/>
        </patternFill>
      </fill>
    </dxf>
    <dxf>
      <fill>
        <patternFill>
          <bgColor indexed="29"/>
        </patternFill>
      </fill>
    </dxf>
    <dxf>
      <fill>
        <patternFill>
          <bgColor indexed="29"/>
        </patternFill>
      </fill>
    </dxf>
    <dxf>
      <font>
        <b/>
        <i val="0"/>
        <color indexed="10"/>
      </font>
    </dxf>
    <dxf>
      <font>
        <b/>
        <i val="0"/>
        <color rgb="FFC00000"/>
      </font>
    </dxf>
    <dxf>
      <font>
        <b/>
        <i val="0"/>
        <color rgb="FFFF0000"/>
      </font>
      <fill>
        <patternFill>
          <fgColor indexed="64"/>
          <bgColor rgb="FFFFFF00"/>
        </patternFill>
      </fill>
    </dxf>
    <dxf>
      <fill>
        <patternFill>
          <bgColor indexed="29"/>
        </patternFill>
      </fill>
    </dxf>
    <dxf>
      <fill>
        <patternFill>
          <bgColor indexed="29"/>
        </patternFill>
      </fill>
    </dxf>
    <dxf>
      <font>
        <b/>
        <i val="0"/>
        <color indexed="10"/>
      </font>
    </dxf>
    <dxf>
      <font>
        <b/>
        <i val="0"/>
        <color rgb="FFC00000"/>
      </font>
    </dxf>
    <dxf>
      <font>
        <b/>
        <i val="0"/>
        <color rgb="FFFF0000"/>
      </font>
      <fill>
        <patternFill>
          <fgColor indexed="64"/>
          <bgColor rgb="FFFFFF00"/>
        </patternFill>
      </fill>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protection locked="1" hidden="0"/>
    </dxf>
    <dxf>
      <alignment horizontal="general"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border outline="0">
        <bottom style="thin">
          <color indexed="64"/>
        </bottom>
      </border>
    </dxf>
    <dxf>
      <alignment horizontal="general" vertical="center"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protection locked="1" hidden="0"/>
    </dxf>
  </dxfs>
  <tableStyles count="0" defaultTableStyle="TableStyleMedium9" defaultPivotStyle="PivotStyleLight16"/>
  <colors>
    <mruColors>
      <color rgb="FFECF2FA"/>
      <color rgb="FF0000FF"/>
      <color rgb="FFCCFF99"/>
      <color rgb="FFFF00FF"/>
      <color rgb="FFDAE7F6"/>
      <color rgb="FF015F11"/>
      <color rgb="FFFFFFCC"/>
      <color rgb="FFFFFFFE"/>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haredStrings" Target="sharedString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hspbgde.sharepoint.com/sites/gpcMandanten/Freigegebene%20Dokumente/Krankenh&#228;user/WESTMECKLENBURG/2021%20KHZG/Projektmappe%20WMK.xlsx" TargetMode="External"/><Relationship Id="rId1" Type="http://schemas.openxmlformats.org/officeDocument/2006/relationships/externalLinkPath" Target="https://outlook.office.com/sites/gpcMandanten/Freigegebene%20Dokumente/Krankenh&#228;user/WESTMECKLENBURG/2021%20KHZG/Projektmappe%20WMK.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hspbgde.sharepoint.com/sites/Mandanten/Freigegebene%20Dokumente/Krankenh&#228;user/Danuvius%20Klinik/1%20Projekt%202023/180%20Ausschreibung/Angebote%20der%20Anbieter/FTB2/PP-DABM/HW/03-Doctolib/Finales%20Angebot/03%20LV-PP-Danuvius.xlsx" TargetMode="External"/><Relationship Id="rId2" Type="http://schemas.microsoft.com/office/2019/04/relationships/externalLinkLongPath" Target="/sites/Mandanten/Freigegebene%20Dokumente/Krankenh&#228;user/Danuvius%20Klinik/1%20Projekt%202023/180%20Ausschreibung/Angebote%20der%20Anbieter/FTB2/PP-DABM/HW/03-Doctolib/Finales%20Angebot/03%20LV-PP-Danuvius.xlsx?55AC5A7E" TargetMode="External"/><Relationship Id="rId1" Type="http://schemas.openxmlformats.org/officeDocument/2006/relationships/externalLinkPath" Target="file:///\\55AC5A7E\03%20LV-PP-Danuvius.xlsx" TargetMode="External"/><Relationship Id="rId4" Type="http://schemas.openxmlformats.org/officeDocument/2006/relationships/externalLinkPath" Target="../../../../../../Danuvius%20Klinik/1%20Projekt%202023/180%20Ausschreibung/Angebote%20der%20Anbieter/FTB2/PP-DABM/HW/03-Doctolib/Finales%20Angebot/03%20LV-PP-Danuviu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hspbgde.sharepoint.com/sites/gpcMandanten/Freigegebene%20Dokumente/Krankenh&#228;user/GAP_&#252;ber_HSP/70%20Wettbewerb/Unit-Dose-System/01%20TW/01%20TW/1.1%20TW-UDS-GAP-Entwurf.xlsx" TargetMode="External"/><Relationship Id="rId1" Type="http://schemas.openxmlformats.org/officeDocument/2006/relationships/externalLinkPath" Target="https://outlook.office.com/sites/gpcMandanten/Freigegebene%20Dokumente/Krankenh&#228;user/GAP_&#252;ber_HSP/70%20Wettbewerb/Unit-Dose-System/01%20TW/01%20TW/1.1%20TW-UDS-GAP-Entwurf.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https://outlook.office.com/owa/wopi/files/4d825099-ebb4-487c-b5f5-e31da7037ef7@hsp-bg.de/AAMkADRkODI1MDk5LWViYjQtNDg3Yy1iNWY1LWUzMWRhNzAzN2VmNwBGAAAAAADxOqWSWnXCQJcy1KF9NOEZBwA0tg69TqJLSZ2faPG53qZfAAAAAAEMAAA0tg69TqJLSZ2faPG53qZfAAW0okZjAAABEgAQAOks9KkKPHJEviBZ2mCBGTI=_kI279auf3AgBAQAAAAA=/WOPIServiceId_FP_EXCHANGE_ORGID/WOPIUserId_fb913fff-804f-4757-8f7a-842761344dd3/01%20LV-SSO-LHB-Entwurf.xlsx" TargetMode="External"/><Relationship Id="rId2" Type="http://schemas.microsoft.com/office/2019/04/relationships/externalLinkLongPath" Target="https://outlook.office.com/owa/wopi/files/4d825099-ebb4-487c-b5f5-e31da7037ef7@hsp-bg.de/AAMkADRkODI1MDk5LWViYjQtNDg3Yy1iNWY1LWUzMWRhNzAzN2VmNwBGAAAAAADxOqWSWnXCQJcy1KF9NOEZBwA0tg69TqJLSZ2faPG53qZfAAAAAAEMAAA0tg69TqJLSZ2faPG53qZfAAW0okZjAAABEgAQAOks9KkKPHJEviBZ2mCBGTI=_kI279auf3AgBAQAAAAA=/WOPIServiceId_FP_EXCHANGE_ORGID/WOPIUserId_fb913fff-804f-4757-8f7a-842761344dd3/01%20LV-SSO-LHB-Entwurf.xlsx?7C523E03" TargetMode="External"/><Relationship Id="rId1" Type="http://schemas.openxmlformats.org/officeDocument/2006/relationships/externalLinkPath" Target="file:///\\7C523E03\01%20LV-SSO-LHB-Entwurf.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hspbgde.sharepoint.com/sites/gpcMandanten/Freigegebene%20Dokumente/Krankenh&#228;user/GLKN/HBK_TK-PI/180%20Ausschreibung/01%20LV/UCC/LV_Unified%20Communication%20&amp;%20Collaboration%20System%20_Gesundheitsverbund%20Landkreis%20Konstanz.xlsx" TargetMode="External"/><Relationship Id="rId1" Type="http://schemas.openxmlformats.org/officeDocument/2006/relationships/externalLinkPath" Target="https://outlook.office.com/sites/gpcMandanten/Freigegebene%20Dokumente/Krankenh&#228;user/GLKN/HBK_TK-PI/180%20Ausschreibung/01%20LV/UCC/LV_Unified%20Communication%20&amp;%20Collaboration%20System%20_Gesundheitsverbund%20Landkreis%20Konstanz.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hspbgde.sharepoint.com/sites/gpcMandanten/Freigegebene%20Dokumente/Krankenh&#228;user/WESTMECKLENBURG/2021%20KHZG/70%20Wettbewerb/FTB%203/PDMS/02%20HW/10%20LV/01%20LV-PDMS-WMK-Entwurf.xlsx" TargetMode="External"/><Relationship Id="rId1" Type="http://schemas.openxmlformats.org/officeDocument/2006/relationships/externalLinkPath" Target="https://outlook.office.com/sites/gpcMandanten/Freigegebene%20Dokumente/Krankenh&#228;user/WESTMECKLENBURG/2021%20KHZG/70%20Wettbewerb/FTB%203/PDMS/02%20HW/10%20LV/01%20LV-PDMS-WMK-Entwur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ersonen"/>
      <sheetName val="Organisationen"/>
      <sheetName val="Basisdaten"/>
      <sheetName val="IT-Zentrale"/>
      <sheetName val="Med.Geräte"/>
      <sheetName val="Devices"/>
      <sheetName val="Auswahllisten"/>
    </sheetNames>
    <sheetDataSet>
      <sheetData sheetId="0"/>
      <sheetData sheetId="1"/>
      <sheetData sheetId="2"/>
      <sheetData sheetId="3"/>
      <sheetData sheetId="4"/>
      <sheetData sheetId="5"/>
      <sheetData sheetId="6">
        <row r="1">
          <cell r="G1" t="str">
            <v>Organisationen</v>
          </cell>
        </row>
        <row r="2">
          <cell r="A2" t="str">
            <v>Herr</v>
          </cell>
          <cell r="B2" t="str">
            <v>Dr.</v>
          </cell>
          <cell r="C2" t="str">
            <v>Kundenstandort</v>
          </cell>
          <cell r="F2" t="str">
            <v>Exchange &amp; Communication</v>
          </cell>
          <cell r="G2" t="str">
            <v>0 - GPC IT GmbH</v>
          </cell>
        </row>
        <row r="3">
          <cell r="A3" t="str">
            <v>Frau</v>
          </cell>
          <cell r="B3" t="str">
            <v>Prof.</v>
          </cell>
          <cell r="C3" t="str">
            <v>Lieferant</v>
          </cell>
          <cell r="F3" t="str">
            <v>Security</v>
          </cell>
          <cell r="G3" t="str">
            <v>1 - WMK-HvB</v>
          </cell>
        </row>
        <row r="4">
          <cell r="A4" t="str">
            <v>Divers</v>
          </cell>
          <cell r="C4" t="str">
            <v>Berater</v>
          </cell>
          <cell r="F4" t="str">
            <v>Server-Technologie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eckblatt"/>
      <sheetName val="Hinweise"/>
      <sheetName val="SLA"/>
      <sheetName val="FK Service"/>
      <sheetName val="FK TOA"/>
      <sheetName val="FK DAM"/>
      <sheetName val="FK DBM"/>
      <sheetName val="FK PP"/>
      <sheetName val="Mengenverteilung"/>
      <sheetName val="LV PP"/>
      <sheetName val="Summenblatt"/>
      <sheetName val="Verweisblatt"/>
      <sheetName val="IT-Zentral"/>
      <sheetName val="1. Wertungsstufe "/>
      <sheetName val="2. Wertungsstufe"/>
      <sheetName val="3. Wertungsstufe"/>
      <sheetName val="4. Wertungsstufe - Matrix"/>
      <sheetName val="4. Wertungsstufe - Ergebnis"/>
      <sheetName val="3.1 Abweichung vom Mittelwert"/>
      <sheetName val="Steuerung"/>
      <sheetName val="MV_Alt2"/>
      <sheetName val="MV_Alt1"/>
      <sheetName val="Standortliste"/>
      <sheetName val="Vorl_Mengenverteilung"/>
    </sheetNames>
    <sheetDataSet>
      <sheetData sheetId="0">
        <row r="8">
          <cell r="J8" t="str">
            <v>Danuvius Klinik GmbH</v>
          </cell>
        </row>
        <row r="13">
          <cell r="J13" t="str">
            <v>Patientenportal / Digitales Aufnahme- und Behandlungsmanagement</v>
          </cell>
        </row>
        <row r="30">
          <cell r="J30" t="str">
            <v>Doctolib GmbH</v>
          </cell>
        </row>
      </sheetData>
      <sheetData sheetId="1"/>
      <sheetData sheetId="2">
        <row r="11">
          <cell r="I11">
            <v>36</v>
          </cell>
        </row>
      </sheetData>
      <sheetData sheetId="3">
        <row r="3">
          <cell r="M3">
            <v>240</v>
          </cell>
        </row>
      </sheetData>
      <sheetData sheetId="4"/>
      <sheetData sheetId="5"/>
      <sheetData sheetId="6"/>
      <sheetData sheetId="7"/>
      <sheetData sheetId="8"/>
      <sheetData sheetId="9"/>
      <sheetData sheetId="10"/>
      <sheetData sheetId="11"/>
      <sheetData sheetId="12"/>
      <sheetData sheetId="13"/>
      <sheetData sheetId="14"/>
      <sheetData sheetId="15"/>
      <sheetData sheetId="16">
        <row r="32">
          <cell r="J32">
            <v>4686</v>
          </cell>
        </row>
      </sheetData>
      <sheetData sheetId="17"/>
      <sheetData sheetId="18"/>
      <sheetData sheetId="19">
        <row r="69">
          <cell r="B69">
            <v>0</v>
          </cell>
          <cell r="C69">
            <v>1</v>
          </cell>
          <cell r="D69">
            <v>2</v>
          </cell>
        </row>
        <row r="77">
          <cell r="B77">
            <v>0.19</v>
          </cell>
        </row>
        <row r="79">
          <cell r="B79" t="str">
            <v xml:space="preserve"> --</v>
          </cell>
        </row>
        <row r="80">
          <cell r="B80" t="str">
            <v>Ja/Nein</v>
          </cell>
        </row>
        <row r="81">
          <cell r="B81" t="str">
            <v>Frage</v>
          </cell>
        </row>
        <row r="82">
          <cell r="B82" t="str">
            <v>A</v>
          </cell>
        </row>
        <row r="83">
          <cell r="B83" t="str">
            <v>Info</v>
          </cell>
        </row>
        <row r="84">
          <cell r="B84" t="str">
            <v>MedG</v>
          </cell>
        </row>
        <row r="85">
          <cell r="B85" t="str">
            <v>KO</v>
          </cell>
        </row>
        <row r="86">
          <cell r="B86" t="str">
            <v>Nein/Ja</v>
          </cell>
        </row>
        <row r="87">
          <cell r="B87" t="str">
            <v>Überschrift</v>
          </cell>
        </row>
        <row r="90">
          <cell r="B90" t="str">
            <v>Ja</v>
          </cell>
        </row>
        <row r="91">
          <cell r="B91" t="str">
            <v>Nein</v>
          </cell>
        </row>
      </sheetData>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 interne Hinweise"/>
      <sheetName val="### Deckblatt mit Hinweisen"/>
      <sheetName val="Deckblatt"/>
      <sheetName val="Hinweise"/>
      <sheetName val="### TB mit Hinweisen"/>
      <sheetName val="Projektbeschreibung"/>
      <sheetName val="SLA"/>
      <sheetName val="Teilnahmebedingungen"/>
      <sheetName val="FK Service"/>
      <sheetName val="FK SMD"/>
      <sheetName val="Mengenverteilung"/>
      <sheetName val="LV-SMD"/>
      <sheetName val="Summenblatt"/>
      <sheetName val="Verweisblatt"/>
      <sheetName val="Mengenverteilung_ALTVorl"/>
      <sheetName val="1. Wertungsstufe "/>
      <sheetName val="2. Wertungsstufe"/>
      <sheetName val="MV_Alt2"/>
      <sheetName val="3. Wertungsstufe - Leistung"/>
      <sheetName val="4. Wertungsstufe - Ergebnis"/>
      <sheetName val="Steuerung"/>
      <sheetName val="MV_Alt1"/>
      <sheetName val="### FK Service (test)"/>
      <sheetName val="LV-PDMSxxx"/>
      <sheetName val="### LV TK"/>
      <sheetName val="### LV-m-Gew"/>
      <sheetName val="### LV PI (Vorlage)"/>
      <sheetName val="Medizingeräte"/>
      <sheetName val="3. Wertungsstufe"/>
      <sheetName val="4. Wert.Stufe - Ergebnis ErwRM"/>
      <sheetName val="4. Wert.Stufe - Ergebnis EinfRM"/>
      <sheetName val="27 Abweichung vom Mittelwert"/>
      <sheetName val="Folgekosten"/>
      <sheetName val="Standortliste"/>
      <sheetName val="# FK UCC"/>
      <sheetName val="## FK Vertraglich"/>
      <sheetName val="### FK SW_HW"/>
      <sheetName val="### FK ePA Technik"/>
      <sheetName val="### FK ePA Technik (2)"/>
      <sheetName val="### FK PDMS"/>
      <sheetName val="### FK AIMS"/>
      <sheetName val="### FK Service (Test2)"/>
      <sheetName val="### FK ACD"/>
      <sheetName val="### FK MDM"/>
      <sheetName val="### FK DHW"/>
      <sheetName val="### FK SSO"/>
      <sheetName val="### FK PI"/>
      <sheetName val="Kopf-Formate"/>
      <sheetName val="### 2.1 Liste IT Zentral"/>
      <sheetName val="### 2.2 Liste Medizingeräte "/>
      <sheetName val="###Listen"/>
      <sheetName val="Vorl_Mengenverteilung"/>
      <sheetName val="3 xxxx Grafiken für Hinweise"/>
    </sheetNames>
    <sheetDataSet>
      <sheetData sheetId="0"/>
      <sheetData sheetId="1"/>
      <sheetData sheetId="2">
        <row r="8">
          <cell r="J8" t="str">
            <v>Klinikum Garmisch-Partenkirchen</v>
          </cell>
        </row>
        <row r="13">
          <cell r="J13" t="str">
            <v>Unit-Dose-System</v>
          </cell>
        </row>
      </sheetData>
      <sheetData sheetId="3"/>
      <sheetData sheetId="4"/>
      <sheetData sheetId="5"/>
      <sheetData sheetId="6">
        <row r="11">
          <cell r="I11">
            <v>60</v>
          </cell>
        </row>
      </sheetData>
      <sheetData sheetId="7"/>
      <sheetData sheetId="8"/>
      <sheetData sheetId="9">
        <row r="3">
          <cell r="Q3">
            <v>0</v>
          </cell>
        </row>
      </sheetData>
      <sheetData sheetId="10"/>
      <sheetData sheetId="11">
        <row r="1">
          <cell r="G1" t="str">
            <v>LV-SMD</v>
          </cell>
        </row>
        <row r="2">
          <cell r="G2" t="str">
            <v>Zeile nicht löschen</v>
          </cell>
        </row>
        <row r="4">
          <cell r="G4" t="str">
            <v>Pos.</v>
          </cell>
        </row>
        <row r="5">
          <cell r="G5" t="str">
            <v>LV-SMD 1</v>
          </cell>
          <cell r="I5" t="str">
            <v>Sprachgesteuerte medizinische Dokumentation</v>
          </cell>
          <cell r="J5" t="str">
            <v>Sprachgesteuerte medizinische Dokumentation</v>
          </cell>
        </row>
        <row r="6">
          <cell r="G6" t="str">
            <v xml:space="preserve">LV-SMD 1.1 </v>
          </cell>
        </row>
        <row r="7">
          <cell r="G7" t="str">
            <v>LV-SMD 1.1.1</v>
          </cell>
        </row>
        <row r="8">
          <cell r="G8" t="str">
            <v>LV-SMD 1.1.1.1</v>
          </cell>
        </row>
        <row r="9">
          <cell r="G9" t="str">
            <v>LV-SMD 1.1.1.2</v>
          </cell>
        </row>
        <row r="10">
          <cell r="G10" t="str">
            <v>LV-SMD 1.1.1.3</v>
          </cell>
        </row>
        <row r="11">
          <cell r="G11" t="str">
            <v>LV-SMD 1.1.2</v>
          </cell>
        </row>
        <row r="12">
          <cell r="G12" t="str">
            <v>LV-SMD 1.1.2.1</v>
          </cell>
        </row>
        <row r="13">
          <cell r="G13" t="str">
            <v>LV-SMD 1.1.2.2</v>
          </cell>
        </row>
        <row r="14">
          <cell r="G14" t="str">
            <v>LV-SMD 1.1.3</v>
          </cell>
        </row>
        <row r="15">
          <cell r="G15" t="str">
            <v>LV-SMD 1.1.3.1</v>
          </cell>
        </row>
        <row r="16">
          <cell r="G16" t="str">
            <v>LV-SMD  Titel 1.1</v>
          </cell>
        </row>
        <row r="17">
          <cell r="G17" t="str">
            <v xml:space="preserve">LV-SMD 1.2 </v>
          </cell>
        </row>
        <row r="18">
          <cell r="G18" t="str">
            <v>LV-SMD 1.2.1</v>
          </cell>
        </row>
        <row r="19">
          <cell r="G19" t="str">
            <v>LV-SMD 1.2.1.1</v>
          </cell>
        </row>
        <row r="20">
          <cell r="G20" t="str">
            <v>LV-SMD 1.2.1.2</v>
          </cell>
        </row>
        <row r="21">
          <cell r="G21" t="str">
            <v>LV-SMD 1.2.1.3</v>
          </cell>
        </row>
        <row r="22">
          <cell r="G22" t="str">
            <v>LV-SMD 1.2.1.4</v>
          </cell>
        </row>
        <row r="23">
          <cell r="G23" t="str">
            <v>LV-SMD 1.2.1.5</v>
          </cell>
        </row>
        <row r="24">
          <cell r="G24" t="str">
            <v>LV-SMD 1.2.1.6</v>
          </cell>
        </row>
        <row r="25">
          <cell r="G25" t="str">
            <v>LV-SMD 1.2.1.7</v>
          </cell>
        </row>
        <row r="26">
          <cell r="G26" t="str">
            <v>LV-SMD 1.2.1.8</v>
          </cell>
        </row>
        <row r="27">
          <cell r="G27" t="str">
            <v>LV-SMD 1.2.1.9</v>
          </cell>
        </row>
        <row r="28">
          <cell r="G28" t="str">
            <v>LV-SMD 1.2.1.10</v>
          </cell>
        </row>
        <row r="29">
          <cell r="G29" t="str">
            <v>LV-SMD 1.2.1.11</v>
          </cell>
        </row>
        <row r="30">
          <cell r="G30" t="str">
            <v>LV-SMD 1.2.1.12</v>
          </cell>
        </row>
        <row r="31">
          <cell r="G31" t="str">
            <v>LV-SMD 1.2.1.13</v>
          </cell>
        </row>
        <row r="32">
          <cell r="G32" t="str">
            <v>LV-SMD 1.2.1.14</v>
          </cell>
        </row>
        <row r="33">
          <cell r="G33" t="str">
            <v>LV-SMD 1.2.1.15</v>
          </cell>
        </row>
        <row r="34">
          <cell r="G34" t="str">
            <v>LV-SMD 1.2.1.16</v>
          </cell>
        </row>
        <row r="35">
          <cell r="G35" t="str">
            <v>LV-SMD 1.2.1.17</v>
          </cell>
        </row>
        <row r="36">
          <cell r="G36" t="str">
            <v>LV-SMD 1.2.1.18</v>
          </cell>
        </row>
        <row r="37">
          <cell r="G37" t="str">
            <v>LV-SMD 1.2.1.19</v>
          </cell>
        </row>
        <row r="38">
          <cell r="G38" t="str">
            <v>LV-SMD 1.2.1.20</v>
          </cell>
        </row>
        <row r="39">
          <cell r="G39" t="str">
            <v>LV-SMD 1.2.1.21</v>
          </cell>
        </row>
        <row r="40">
          <cell r="G40" t="str">
            <v>LV-SMD 1.2.1.22</v>
          </cell>
        </row>
        <row r="41">
          <cell r="G41" t="str">
            <v>LV-SMD 1.2.1.23</v>
          </cell>
        </row>
        <row r="42">
          <cell r="G42" t="str">
            <v>LV-SMD 1.2.1.24</v>
          </cell>
        </row>
        <row r="43">
          <cell r="G43" t="str">
            <v>LV-SMD 1.2.1.25</v>
          </cell>
        </row>
        <row r="44">
          <cell r="G44" t="str">
            <v>LV-SMD 1.2.1.26</v>
          </cell>
        </row>
        <row r="45">
          <cell r="G45" t="str">
            <v>LV-SMD 1.2.1.27</v>
          </cell>
        </row>
        <row r="46">
          <cell r="G46" t="str">
            <v>LV-SMD 1.2.1.28</v>
          </cell>
        </row>
        <row r="47">
          <cell r="G47" t="str">
            <v>LV-SMD 1.2.1.29</v>
          </cell>
        </row>
        <row r="48">
          <cell r="G48" t="str">
            <v>LV-SMD 1.2.1.30</v>
          </cell>
        </row>
        <row r="49">
          <cell r="G49" t="str">
            <v>LV-SMD 1.2.1.31</v>
          </cell>
        </row>
        <row r="50">
          <cell r="G50" t="str">
            <v>LV-SMD 1.2.1.32</v>
          </cell>
        </row>
        <row r="51">
          <cell r="G51" t="str">
            <v xml:space="preserve">LV-SMD 1.3 </v>
          </cell>
        </row>
        <row r="52">
          <cell r="G52" t="str">
            <v xml:space="preserve">LV-SMD 1.4 </v>
          </cell>
        </row>
        <row r="53">
          <cell r="G53" t="str">
            <v>LV-SMD 1.4.1</v>
          </cell>
        </row>
        <row r="54">
          <cell r="G54" t="str">
            <v>LV-SMD 1.4.1.1</v>
          </cell>
        </row>
        <row r="55">
          <cell r="G55" t="str">
            <v>LV-SMD 1.4.1.2</v>
          </cell>
        </row>
        <row r="56">
          <cell r="G56" t="str">
            <v>LV-SMD 1.4.1.3</v>
          </cell>
        </row>
        <row r="57">
          <cell r="G57" t="str">
            <v>LV-SMD 1.4.1.4</v>
          </cell>
        </row>
        <row r="58">
          <cell r="G58" t="str">
            <v>LV-SMD 1.4.1.5</v>
          </cell>
        </row>
        <row r="59">
          <cell r="G59" t="str">
            <v>LV-SMD 1.4.1.6</v>
          </cell>
        </row>
        <row r="60">
          <cell r="G60" t="str">
            <v>LV-SMD 1.4.1.7</v>
          </cell>
        </row>
        <row r="61">
          <cell r="G61" t="str">
            <v>LV-SMD 1.4.1.8</v>
          </cell>
        </row>
        <row r="62">
          <cell r="G62" t="str">
            <v>LV-SMD 1.4.1.9</v>
          </cell>
        </row>
        <row r="63">
          <cell r="G63" t="str">
            <v>LV-SMD 1.4.1.10</v>
          </cell>
        </row>
        <row r="64">
          <cell r="G64" t="str">
            <v>LV-SMD 1.4.1.11</v>
          </cell>
        </row>
        <row r="65">
          <cell r="G65" t="str">
            <v>LV-SMD 1.4.1.12</v>
          </cell>
        </row>
        <row r="66">
          <cell r="G66" t="str">
            <v>LV-SMD 1.4.1.13</v>
          </cell>
        </row>
        <row r="67">
          <cell r="G67" t="str">
            <v>LV-SMD 1.4.2</v>
          </cell>
        </row>
        <row r="68">
          <cell r="G68" t="str">
            <v>LV-SMD 1.4.2.1</v>
          </cell>
        </row>
        <row r="69">
          <cell r="G69" t="str">
            <v>LV-SMD 1.4.2.2</v>
          </cell>
        </row>
        <row r="70">
          <cell r="G70" t="str">
            <v>LV-SMD 1.4.2.3</v>
          </cell>
        </row>
        <row r="71">
          <cell r="G71" t="str">
            <v>LV-SMD 1.4.2.4</v>
          </cell>
        </row>
        <row r="72">
          <cell r="G72" t="str">
            <v>LV-SMD 1.4.3</v>
          </cell>
        </row>
        <row r="73">
          <cell r="G73" t="str">
            <v>LV-SMD 1.4.3.1</v>
          </cell>
        </row>
        <row r="74">
          <cell r="G74" t="str">
            <v>LV-SMD 1.4.3.2</v>
          </cell>
        </row>
        <row r="75">
          <cell r="G75" t="str">
            <v>LV-SMD 1.4.3.3</v>
          </cell>
        </row>
        <row r="76">
          <cell r="G76" t="str">
            <v>LV-SMD 1.4.3.4</v>
          </cell>
        </row>
        <row r="77">
          <cell r="G77" t="str">
            <v>LV-SMD 1.4.4</v>
          </cell>
        </row>
        <row r="78">
          <cell r="G78" t="str">
            <v>LV-SMD 1.4.4.1</v>
          </cell>
        </row>
        <row r="79">
          <cell r="G79" t="str">
            <v>LV-SMD 1.4.4.2</v>
          </cell>
        </row>
        <row r="80">
          <cell r="G80" t="str">
            <v>LV-SMD 1.4.4.3</v>
          </cell>
        </row>
        <row r="81">
          <cell r="G81" t="str">
            <v>LV-SMD 1.4.4.4</v>
          </cell>
        </row>
        <row r="82">
          <cell r="G82" t="str">
            <v>LV-SMD 1.4.5</v>
          </cell>
        </row>
        <row r="83">
          <cell r="G83" t="str">
            <v>LV-SMD 1.4.5.1</v>
          </cell>
        </row>
        <row r="84">
          <cell r="G84" t="str">
            <v>LV-SMD 1.4.6</v>
          </cell>
        </row>
        <row r="85">
          <cell r="G85" t="str">
            <v>LV-SMD 1.4.6.1</v>
          </cell>
        </row>
        <row r="86">
          <cell r="G86" t="str">
            <v>LV-SMD 1.4.6.2</v>
          </cell>
        </row>
        <row r="87">
          <cell r="G87" t="str">
            <v>LV-SMD 1.4.6.3</v>
          </cell>
        </row>
        <row r="88">
          <cell r="G88" t="str">
            <v>LV-SMD  Titel 1.4</v>
          </cell>
        </row>
        <row r="89">
          <cell r="G89" t="str">
            <v xml:space="preserve">LV-SMD 1.5 </v>
          </cell>
        </row>
        <row r="90">
          <cell r="G90" t="str">
            <v>LV-SMD 1.5.1</v>
          </cell>
        </row>
        <row r="91">
          <cell r="G91" t="str">
            <v>LV-SMD 1.5.1.1</v>
          </cell>
        </row>
        <row r="92">
          <cell r="G92" t="str">
            <v>LV-SMD 1.5.1.2</v>
          </cell>
        </row>
        <row r="93">
          <cell r="G93" t="str">
            <v>LV-SMD 1.5.1.3</v>
          </cell>
        </row>
        <row r="94">
          <cell r="G94" t="str">
            <v>LV-SMD 1.5.1.4</v>
          </cell>
        </row>
        <row r="95">
          <cell r="G95" t="str">
            <v>LV-SMD 1.5.1.5</v>
          </cell>
        </row>
        <row r="96">
          <cell r="G96" t="str">
            <v>LV-SMD 1.5.2</v>
          </cell>
        </row>
        <row r="97">
          <cell r="G97" t="str">
            <v>LV-SMD 1.5.2.1</v>
          </cell>
        </row>
        <row r="98">
          <cell r="G98" t="str">
            <v>LV-SMD 1.5.2.2</v>
          </cell>
        </row>
        <row r="99">
          <cell r="G99" t="str">
            <v>LV-SMD 1.5.2.3</v>
          </cell>
        </row>
        <row r="100">
          <cell r="G100" t="str">
            <v>LV-SMD 1.5.2.4</v>
          </cell>
        </row>
        <row r="101">
          <cell r="G101" t="str">
            <v>LV-SMD 1.5.2.5</v>
          </cell>
        </row>
        <row r="102">
          <cell r="G102" t="str">
            <v>LV-SMD 1.5.2.6</v>
          </cell>
        </row>
        <row r="103">
          <cell r="G103" t="str">
            <v>LV-SMD 1.5.2.7</v>
          </cell>
        </row>
        <row r="104">
          <cell r="G104" t="str">
            <v>LV-SMD 1.5.2.8</v>
          </cell>
        </row>
        <row r="105">
          <cell r="G105" t="str">
            <v>LV-SMD 1.5.2.9</v>
          </cell>
        </row>
        <row r="106">
          <cell r="G106" t="str">
            <v>LV-SMD 1.5.2.10</v>
          </cell>
        </row>
        <row r="107">
          <cell r="G107" t="str">
            <v>LV-SMD  Titel 1.5</v>
          </cell>
        </row>
        <row r="108">
          <cell r="G108" t="str">
            <v>LV-SMD  Titel 1</v>
          </cell>
        </row>
        <row r="109">
          <cell r="G109" t="str">
            <v>LV-SMD Gesamt</v>
          </cell>
        </row>
      </sheetData>
      <sheetData sheetId="12"/>
      <sheetData sheetId="13"/>
      <sheetData sheetId="14"/>
      <sheetData sheetId="15"/>
      <sheetData sheetId="16"/>
      <sheetData sheetId="17"/>
      <sheetData sheetId="18"/>
      <sheetData sheetId="19"/>
      <sheetData sheetId="20">
        <row r="11">
          <cell r="B11" t="str">
            <v>6.3</v>
          </cell>
        </row>
        <row r="77">
          <cell r="B77">
            <v>0.19</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row r="6">
          <cell r="A6">
            <v>0</v>
          </cell>
          <cell r="B6" t="str">
            <v>Testspalte LV-Preispositionen</v>
          </cell>
        </row>
        <row r="7">
          <cell r="A7">
            <v>1</v>
          </cell>
          <cell r="B7" t="str">
            <v>GAP</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eckblatt"/>
      <sheetName val="Hinweise"/>
      <sheetName val="Teilnahmebedingungen"/>
      <sheetName val="SLA"/>
      <sheetName val="FK Service"/>
      <sheetName val="FK SSO"/>
      <sheetName val="Mengenverteilung"/>
      <sheetName val="LV SSO"/>
      <sheetName val="Summenblatt"/>
      <sheetName val="Verweisblatt"/>
      <sheetName val="IT-Zentral"/>
      <sheetName val="Standortliste"/>
      <sheetName val="Vorl_Mengenverteilung"/>
      <sheetName val="1. Wertungsstufe "/>
      <sheetName val="2. Wertungsstufe"/>
      <sheetName val="3. Wertungsstufe - Leistung"/>
      <sheetName val="4. Wertugsstufe - Ergebnis"/>
      <sheetName val="Steuerung"/>
      <sheetName val="MV_Alt2"/>
      <sheetName val="MV_Alt1"/>
    </sheetNames>
    <sheetDataSet>
      <sheetData sheetId="0"/>
      <sheetData sheetId="1"/>
      <sheetData sheetId="2"/>
      <sheetData sheetId="3"/>
      <sheetData sheetId="4">
        <row r="3">
          <cell r="M3">
            <v>200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ckblatt"/>
      <sheetName val="Hinweise"/>
      <sheetName val="Teilnahmebedingungen"/>
      <sheetName val="Mengenverteilung"/>
      <sheetName val="LV"/>
      <sheetName val="Summenblatt"/>
      <sheetName val="SLA"/>
      <sheetName val="FK Service"/>
      <sheetName val="FK UCC"/>
      <sheetName val="Verweisblatt"/>
      <sheetName val="Standortliste"/>
      <sheetName val="1. Wertungsstufe"/>
      <sheetName val="2. Wertungsstufe"/>
      <sheetName val="3. und 4. Wertungsstufe"/>
      <sheetName val="4. Wertungsstufe-Ergebnis"/>
      <sheetName val="Abweichung vom Mittelwert"/>
      <sheetName val="Kauf. Parameter Folgekosten"/>
      <sheetName val="Steuerung"/>
      <sheetName val="Vorl_Mengenverteilung"/>
    </sheetNames>
    <sheetDataSet>
      <sheetData sheetId="0">
        <row r="2">
          <cell r="A2" t="str">
            <v>A</v>
          </cell>
          <cell r="B2" t="str">
            <v>B</v>
          </cell>
          <cell r="C2" t="str">
            <v>C</v>
          </cell>
          <cell r="D2" t="str">
            <v>D</v>
          </cell>
          <cell r="E2" t="str">
            <v>Ebene</v>
          </cell>
          <cell r="F2" t="str">
            <v>Pos.</v>
          </cell>
          <cell r="G2" t="str">
            <v>auszufüllen</v>
          </cell>
          <cell r="H2" t="str">
            <v>Information</v>
          </cell>
          <cell r="I2" t="str">
            <v>Antwort</v>
          </cell>
        </row>
        <row r="3">
          <cell r="A3">
            <v>1</v>
          </cell>
        </row>
        <row r="4">
          <cell r="A4">
            <v>1</v>
          </cell>
        </row>
        <row r="5">
          <cell r="A5">
            <v>1</v>
          </cell>
        </row>
        <row r="6">
          <cell r="A6">
            <v>1</v>
          </cell>
        </row>
        <row r="7">
          <cell r="A7">
            <v>1</v>
          </cell>
        </row>
        <row r="8">
          <cell r="A8">
            <v>2</v>
          </cell>
        </row>
        <row r="9">
          <cell r="A9">
            <v>2</v>
          </cell>
        </row>
        <row r="10">
          <cell r="A10">
            <v>3</v>
          </cell>
        </row>
        <row r="11">
          <cell r="A11">
            <v>3</v>
          </cell>
        </row>
        <row r="12">
          <cell r="A12">
            <v>3</v>
          </cell>
        </row>
        <row r="13">
          <cell r="A13">
            <v>3</v>
          </cell>
        </row>
        <row r="14">
          <cell r="A14">
            <v>3</v>
          </cell>
        </row>
        <row r="15">
          <cell r="A15">
            <v>4</v>
          </cell>
        </row>
        <row r="16">
          <cell r="A16">
            <v>4</v>
          </cell>
        </row>
        <row r="17">
          <cell r="A17">
            <v>4</v>
          </cell>
        </row>
        <row r="18">
          <cell r="A18">
            <v>4</v>
          </cell>
        </row>
        <row r="19">
          <cell r="A19">
            <v>4</v>
          </cell>
        </row>
        <row r="20">
          <cell r="A20">
            <v>4</v>
          </cell>
        </row>
        <row r="21">
          <cell r="A21">
            <v>4</v>
          </cell>
        </row>
        <row r="22">
          <cell r="A22">
            <v>4</v>
          </cell>
        </row>
        <row r="23">
          <cell r="A23">
            <v>5</v>
          </cell>
        </row>
        <row r="24">
          <cell r="A24">
            <v>5</v>
          </cell>
        </row>
        <row r="25">
          <cell r="A25">
            <v>5</v>
          </cell>
        </row>
        <row r="26">
          <cell r="A26">
            <v>5</v>
          </cell>
        </row>
        <row r="27">
          <cell r="A27">
            <v>5</v>
          </cell>
        </row>
        <row r="28">
          <cell r="A28">
            <v>5</v>
          </cell>
        </row>
        <row r="29">
          <cell r="A29">
            <v>5</v>
          </cell>
        </row>
        <row r="30">
          <cell r="A30">
            <v>6</v>
          </cell>
        </row>
        <row r="31">
          <cell r="A31">
            <v>6</v>
          </cell>
        </row>
        <row r="32">
          <cell r="A32">
            <v>6</v>
          </cell>
        </row>
        <row r="33">
          <cell r="A33">
            <v>6</v>
          </cell>
        </row>
        <row r="34">
          <cell r="A34">
            <v>6</v>
          </cell>
        </row>
        <row r="35">
          <cell r="A35">
            <v>6</v>
          </cell>
        </row>
        <row r="36">
          <cell r="A36">
            <v>6</v>
          </cell>
        </row>
        <row r="37">
          <cell r="A37">
            <v>7</v>
          </cell>
        </row>
        <row r="38">
          <cell r="A38">
            <v>7</v>
          </cell>
        </row>
        <row r="39">
          <cell r="A39">
            <v>7</v>
          </cell>
        </row>
        <row r="40">
          <cell r="A40">
            <v>7</v>
          </cell>
        </row>
        <row r="41">
          <cell r="A41">
            <v>7</v>
          </cell>
        </row>
        <row r="42">
          <cell r="A42">
            <v>7</v>
          </cell>
        </row>
        <row r="43">
          <cell r="A43">
            <v>7</v>
          </cell>
        </row>
        <row r="44">
          <cell r="A44">
            <v>7</v>
          </cell>
        </row>
        <row r="45">
          <cell r="A45">
            <v>7</v>
          </cell>
        </row>
        <row r="46">
          <cell r="A46">
            <v>7</v>
          </cell>
        </row>
        <row r="47">
          <cell r="A47">
            <v>7</v>
          </cell>
        </row>
        <row r="48">
          <cell r="A48">
            <v>7</v>
          </cell>
        </row>
        <row r="49">
          <cell r="A49">
            <v>7</v>
          </cell>
        </row>
        <row r="50">
          <cell r="A50">
            <v>7</v>
          </cell>
        </row>
        <row r="51">
          <cell r="A51">
            <v>7</v>
          </cell>
        </row>
        <row r="52">
          <cell r="A52">
            <v>7</v>
          </cell>
        </row>
        <row r="53">
          <cell r="A53">
            <v>7</v>
          </cell>
        </row>
        <row r="54">
          <cell r="A54">
            <v>7</v>
          </cell>
        </row>
        <row r="55">
          <cell r="A55">
            <v>7</v>
          </cell>
        </row>
        <row r="56">
          <cell r="A56">
            <v>7</v>
          </cell>
        </row>
        <row r="57">
          <cell r="A57">
            <v>7</v>
          </cell>
        </row>
        <row r="58">
          <cell r="A58">
            <v>7</v>
          </cell>
        </row>
        <row r="59">
          <cell r="A59">
            <v>7</v>
          </cell>
        </row>
        <row r="60">
          <cell r="A60">
            <v>7</v>
          </cell>
        </row>
      </sheetData>
      <sheetData sheetId="1" refreshError="1"/>
      <sheetData sheetId="2" refreshError="1"/>
      <sheetData sheetId="3" refreshError="1"/>
      <sheetData sheetId="4">
        <row r="5">
          <cell r="G5">
            <v>1</v>
          </cell>
        </row>
      </sheetData>
      <sheetData sheetId="5" refreshError="1"/>
      <sheetData sheetId="6" refreshError="1"/>
      <sheetData sheetId="7"/>
      <sheetData sheetId="8"/>
      <sheetData sheetId="9" refreshError="1"/>
      <sheetData sheetId="10">
        <row r="6">
          <cell r="A6">
            <v>1</v>
          </cell>
        </row>
        <row r="34">
          <cell r="C34" t="str">
            <v>VMware -Version 14 (6.7.0)</v>
          </cell>
        </row>
      </sheetData>
      <sheetData sheetId="11">
        <row r="3">
          <cell r="A3" t="str">
            <v xml:space="preserve">Auftraggeber: Gesundheitsverbund Landkreis Konstanz Projekt: Unified Communication &amp; Collaboration System </v>
          </cell>
        </row>
      </sheetData>
      <sheetData sheetId="12" refreshError="1"/>
      <sheetData sheetId="13" refreshError="1"/>
      <sheetData sheetId="14" refreshError="1"/>
      <sheetData sheetId="15" refreshError="1"/>
      <sheetData sheetId="16"/>
      <sheetData sheetId="17">
        <row r="6">
          <cell r="B6">
            <v>0.16</v>
          </cell>
        </row>
      </sheetData>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 interne Hinweise"/>
      <sheetName val="### Deckblatt mit Hinweisen"/>
      <sheetName val="Deckblatt"/>
      <sheetName val="Hinweise"/>
      <sheetName val="### TB mit Hinweisen"/>
      <sheetName val="Teilnahmebedingungen"/>
      <sheetName val="SLA"/>
      <sheetName val="FK Service"/>
      <sheetName val="FK Vertraglich"/>
      <sheetName val="FK SW-HW"/>
      <sheetName val="FK PDMS"/>
      <sheetName val="Mengenverteilung"/>
      <sheetName val="LV-PDMS"/>
      <sheetName val="Summenblatt"/>
      <sheetName val="IT-Zentral"/>
      <sheetName val="Med.Geräte-allg"/>
      <sheetName val="Med.Geräte"/>
      <sheetName val="Verweisblatt"/>
      <sheetName val="Mengenverteilung_ALTVorl"/>
      <sheetName val="1. Wertungsstufe "/>
      <sheetName val="2. Wertungsstufe "/>
      <sheetName val="3 Wertugsstufe - Leistung"/>
      <sheetName val="4. Wertungsstufe - Ergebnis"/>
      <sheetName val="Steuerung"/>
      <sheetName val="### FK Service (test)"/>
      <sheetName val="LV-PDMSxxx"/>
      <sheetName val="### LV TK"/>
      <sheetName val="### LV-m-Gew"/>
      <sheetName val="### LV PI (Vorlage)"/>
      <sheetName val="MV_Alt2"/>
      <sheetName val="MV_Alt1"/>
      <sheetName val="### MV_Alt2"/>
      <sheetName val="### MV_Alt1"/>
      <sheetName val="3. Wertungsstufe"/>
      <sheetName val="4. Wert.Stufe - Ergebnis ErwRM"/>
      <sheetName val="4. Wert.Stufe - Ergebnis EinfRM"/>
      <sheetName val="27 Abweichung vom Mittelwert"/>
      <sheetName val="Folgekosten"/>
      <sheetName val="Standortliste"/>
      <sheetName val="# FK UCC"/>
      <sheetName val="## FK Vertraglich"/>
      <sheetName val="### FK SW_HW"/>
      <sheetName val="### FK ePA Technik"/>
      <sheetName val="### FK ePA Technik (2)"/>
      <sheetName val="### FK PDMS"/>
      <sheetName val="### FK AIMS"/>
      <sheetName val="### FK Service (Test2)"/>
      <sheetName val="### FK ACD"/>
      <sheetName val="### FK MDM"/>
      <sheetName val="### FK DHW"/>
      <sheetName val="### FK SSO"/>
      <sheetName val="### FK PI"/>
      <sheetName val="Kopf-Formate"/>
      <sheetName val="### 2.1 Liste IT Zentral"/>
      <sheetName val="### 2.2 Liste Medizingeräte "/>
      <sheetName val="###Listen"/>
      <sheetName val="Vorl_Mengenverteilung"/>
      <sheetName val="3 xxxx Grafiken für Hinweise"/>
    </sheetNames>
    <sheetDataSet>
      <sheetData sheetId="0"/>
      <sheetData sheetId="1"/>
      <sheetData sheetId="2">
        <row r="8">
          <cell r="J8" t="str">
            <v>Westmecklenburg Klinikum Helene von Bülow</v>
          </cell>
        </row>
      </sheetData>
      <sheetData sheetId="3"/>
      <sheetData sheetId="4"/>
      <sheetData sheetId="5"/>
      <sheetData sheetId="6">
        <row r="11">
          <cell r="I11">
            <v>36</v>
          </cell>
        </row>
      </sheetData>
      <sheetData sheetId="7"/>
      <sheetData sheetId="8"/>
      <sheetData sheetId="9"/>
      <sheetData sheetId="10">
        <row r="3">
          <cell r="M3">
            <v>1580</v>
          </cell>
          <cell r="Q3">
            <v>0</v>
          </cell>
        </row>
      </sheetData>
      <sheetData sheetId="11"/>
      <sheetData sheetId="12">
        <row r="1">
          <cell r="G1" t="str">
            <v>LV-PDMS</v>
          </cell>
        </row>
      </sheetData>
      <sheetData sheetId="13"/>
      <sheetData sheetId="14"/>
      <sheetData sheetId="15"/>
      <sheetData sheetId="16"/>
      <sheetData sheetId="17"/>
      <sheetData sheetId="18"/>
      <sheetData sheetId="19"/>
      <sheetData sheetId="20"/>
      <sheetData sheetId="21">
        <row r="16">
          <cell r="E16">
            <v>4422</v>
          </cell>
        </row>
      </sheetData>
      <sheetData sheetId="22"/>
      <sheetData sheetId="23">
        <row r="11">
          <cell r="B11" t="str">
            <v>6.3</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6">
          <cell r="A6">
            <v>0</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21ACE9-BBEF-4F83-9031-B22EC84B5D3E}" name="Tabelle24" displayName="Tabelle24" ref="M6:M55" totalsRowShown="0" headerRowDxfId="187" dataDxfId="186" tableBorderDxfId="185">
  <autoFilter ref="M6:M55" xr:uid="{FD21ACE9-BBEF-4F83-9031-B22EC84B5D3E}"/>
  <tableColumns count="1">
    <tableColumn id="1" xr3:uid="{4E420A9E-10E6-4005-BD6F-69685CB5A542}" name="LV-Register" dataDxfId="18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9F46189-AF27-4B9B-B84B-24BC5548F2A1}" name="Tabelle35" displayName="Tabelle35" ref="O6:O58" totalsRowShown="0" headerRowDxfId="183" dataDxfId="182" tableBorderDxfId="181">
  <autoFilter ref="O6:O58" xr:uid="{D9F46189-AF27-4B9B-B84B-24BC5548F2A1}"/>
  <sortState xmlns:xlrd2="http://schemas.microsoft.com/office/spreadsheetml/2017/richdata2" ref="O7:O58">
    <sortCondition descending="1" ref="O6:O58"/>
  </sortState>
  <tableColumns count="1">
    <tableColumn id="1" xr3:uid="{C1E0A128-1D02-45C1-A12B-5461B3970137}" name="Alle Register" dataDxfId="18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14.bin"/><Relationship Id="rId5" Type="http://schemas.openxmlformats.org/officeDocument/2006/relationships/comments" Target="../comments2.xml"/><Relationship Id="rId4" Type="http://schemas.openxmlformats.org/officeDocument/2006/relationships/table" Target="../tables/table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A8FD-A97C-4896-9B82-1DFF3224A1E1}">
  <sheetPr codeName="Tabelle11"/>
  <dimension ref="A1:J45"/>
  <sheetViews>
    <sheetView showGridLines="0" tabSelected="1" topLeftCell="G3" zoomScaleNormal="100" workbookViewId="0">
      <selection activeCell="J13" sqref="J13"/>
    </sheetView>
  </sheetViews>
  <sheetFormatPr baseColWidth="10" defaultColWidth="11.3984375" defaultRowHeight="13.15" outlineLevelRow="1" outlineLevelCol="1" x14ac:dyDescent="0.35"/>
  <cols>
    <col min="1" max="1" width="11.3984375" style="33" hidden="1" customWidth="1" outlineLevel="1"/>
    <col min="2" max="2" width="3.59765625" style="34" hidden="1" customWidth="1" outlineLevel="1"/>
    <col min="3" max="5" width="2.265625" style="34" hidden="1" customWidth="1" outlineLevel="1"/>
    <col min="6" max="6" width="6.73046875" style="34" hidden="1" customWidth="1" outlineLevel="1"/>
    <col min="7" max="7" width="10.59765625" style="35" customWidth="1" collapsed="1"/>
    <col min="8" max="8" width="11.3984375" style="34" hidden="1" customWidth="1" outlineLevel="1"/>
    <col min="9" max="9" width="33.59765625" style="33" customWidth="1" collapsed="1"/>
    <col min="10" max="10" width="48" style="95" customWidth="1"/>
    <col min="11" max="16384" width="11.3984375" style="33"/>
  </cols>
  <sheetData>
    <row r="1" spans="1:10" s="51" customFormat="1" hidden="1" outlineLevel="1" x14ac:dyDescent="0.35">
      <c r="A1" s="96" t="s">
        <v>0</v>
      </c>
      <c r="B1" s="96" t="s">
        <v>0</v>
      </c>
      <c r="C1" s="96"/>
      <c r="D1" s="96"/>
      <c r="E1" s="96"/>
      <c r="F1" s="96"/>
      <c r="G1" s="307" t="s">
        <v>0</v>
      </c>
      <c r="H1" s="96"/>
      <c r="I1" s="96"/>
      <c r="J1" s="96"/>
    </row>
    <row r="2" spans="1:10" s="51" customFormat="1" ht="22.5" hidden="1" customHeight="1" outlineLevel="1" x14ac:dyDescent="0.35">
      <c r="A2" s="96"/>
      <c r="B2" s="96"/>
      <c r="C2" s="96"/>
      <c r="D2" s="96"/>
      <c r="E2" s="96"/>
      <c r="F2" s="96"/>
      <c r="G2" s="307"/>
      <c r="H2" s="96"/>
      <c r="I2" s="96"/>
      <c r="J2" s="96"/>
    </row>
    <row r="3" spans="1:10" s="51" customFormat="1" collapsed="1" x14ac:dyDescent="0.35">
      <c r="A3" s="96"/>
      <c r="B3" s="96"/>
      <c r="C3" s="96"/>
      <c r="D3" s="96"/>
      <c r="E3" s="96"/>
      <c r="F3" s="96"/>
      <c r="G3" s="308"/>
      <c r="H3" s="309"/>
      <c r="I3" s="309"/>
      <c r="J3" s="310" t="s">
        <v>550</v>
      </c>
    </row>
    <row r="4" spans="1:10" s="51" customFormat="1" ht="17.649999999999999" x14ac:dyDescent="0.35">
      <c r="A4" s="96"/>
      <c r="B4" s="96"/>
      <c r="C4" s="96"/>
      <c r="D4" s="96"/>
      <c r="E4" s="96"/>
      <c r="F4" s="96"/>
      <c r="G4" s="311"/>
      <c r="H4" s="96"/>
      <c r="I4" s="96"/>
      <c r="J4" s="312"/>
    </row>
    <row r="5" spans="1:10" s="51" customFormat="1" ht="21" customHeight="1" x14ac:dyDescent="0.35">
      <c r="A5" s="96" t="s">
        <v>1</v>
      </c>
      <c r="B5" s="96" t="s">
        <v>2</v>
      </c>
      <c r="C5" s="96" t="s">
        <v>3</v>
      </c>
      <c r="D5" s="96" t="s">
        <v>4</v>
      </c>
      <c r="E5" s="96" t="s">
        <v>5</v>
      </c>
      <c r="F5" s="96" t="s">
        <v>6</v>
      </c>
      <c r="G5" s="311" t="s">
        <v>7</v>
      </c>
      <c r="H5" s="96" t="s">
        <v>228</v>
      </c>
      <c r="I5" s="96" t="s">
        <v>9</v>
      </c>
      <c r="J5" s="313" t="s">
        <v>10</v>
      </c>
    </row>
    <row r="6" spans="1:10" s="51" customFormat="1" ht="18.95" customHeight="1" x14ac:dyDescent="0.35">
      <c r="A6" s="342" t="str">
        <f t="shared" ref="A6:A45" si="0">Bietername</f>
        <v>Anbieter1</v>
      </c>
      <c r="B6" s="314">
        <v>1</v>
      </c>
      <c r="C6" s="314"/>
      <c r="D6" s="314"/>
      <c r="E6" s="314"/>
      <c r="F6" s="314">
        <v>1</v>
      </c>
      <c r="G6" s="343" t="s">
        <v>288</v>
      </c>
      <c r="H6" s="342"/>
      <c r="I6" s="342" t="s">
        <v>11</v>
      </c>
      <c r="J6" s="342"/>
    </row>
    <row r="7" spans="1:10" x14ac:dyDescent="0.35">
      <c r="A7" s="344" t="str">
        <f t="shared" si="0"/>
        <v>Anbieter1</v>
      </c>
      <c r="B7" s="315">
        <v>1</v>
      </c>
      <c r="C7" s="315">
        <v>1</v>
      </c>
      <c r="D7" s="315"/>
      <c r="E7" s="315"/>
      <c r="F7" s="315">
        <v>2</v>
      </c>
      <c r="G7" s="344" t="s">
        <v>289</v>
      </c>
      <c r="H7" s="344"/>
      <c r="I7" s="344" t="s">
        <v>240</v>
      </c>
      <c r="J7" s="344"/>
    </row>
    <row r="8" spans="1:10" ht="21" customHeight="1" x14ac:dyDescent="0.35">
      <c r="A8" s="338" t="str">
        <f t="shared" si="0"/>
        <v>Anbieter1</v>
      </c>
      <c r="B8" s="339">
        <v>1</v>
      </c>
      <c r="C8" s="339">
        <v>1</v>
      </c>
      <c r="D8" s="339">
        <v>1</v>
      </c>
      <c r="E8" s="339"/>
      <c r="F8" s="340">
        <v>3</v>
      </c>
      <c r="G8" s="341" t="s">
        <v>290</v>
      </c>
      <c r="H8" s="340" t="s">
        <v>4</v>
      </c>
      <c r="I8" s="338" t="s">
        <v>12</v>
      </c>
      <c r="J8" s="345" t="s">
        <v>353</v>
      </c>
    </row>
    <row r="9" spans="1:10" ht="21" customHeight="1" x14ac:dyDescent="0.35">
      <c r="A9" s="338" t="str">
        <f t="shared" si="0"/>
        <v>Anbieter1</v>
      </c>
      <c r="B9" s="339">
        <v>1</v>
      </c>
      <c r="C9" s="339">
        <v>1</v>
      </c>
      <c r="D9" s="339">
        <v>2</v>
      </c>
      <c r="E9" s="339"/>
      <c r="F9" s="340">
        <v>3</v>
      </c>
      <c r="G9" s="341" t="s">
        <v>291</v>
      </c>
      <c r="H9" s="340" t="s">
        <v>4</v>
      </c>
      <c r="I9" s="338" t="s">
        <v>13</v>
      </c>
      <c r="J9" s="346" t="s">
        <v>357</v>
      </c>
    </row>
    <row r="10" spans="1:10" ht="21" customHeight="1" x14ac:dyDescent="0.35">
      <c r="A10" s="338" t="str">
        <f t="shared" si="0"/>
        <v>Anbieter1</v>
      </c>
      <c r="B10" s="339">
        <v>1</v>
      </c>
      <c r="C10" s="339">
        <v>1</v>
      </c>
      <c r="D10" s="339">
        <v>3</v>
      </c>
      <c r="E10" s="339"/>
      <c r="F10" s="340">
        <v>3</v>
      </c>
      <c r="G10" s="341" t="s">
        <v>292</v>
      </c>
      <c r="H10" s="340" t="s">
        <v>4</v>
      </c>
      <c r="I10" s="338" t="s">
        <v>14</v>
      </c>
      <c r="J10" s="346">
        <v>67655</v>
      </c>
    </row>
    <row r="11" spans="1:10" ht="21" customHeight="1" x14ac:dyDescent="0.35">
      <c r="A11" s="338" t="str">
        <f t="shared" si="0"/>
        <v>Anbieter1</v>
      </c>
      <c r="B11" s="339">
        <v>1</v>
      </c>
      <c r="C11" s="339">
        <v>1</v>
      </c>
      <c r="D11" s="339">
        <v>4</v>
      </c>
      <c r="E11" s="339"/>
      <c r="F11" s="340">
        <v>3</v>
      </c>
      <c r="G11" s="341" t="s">
        <v>293</v>
      </c>
      <c r="H11" s="340" t="s">
        <v>4</v>
      </c>
      <c r="I11" s="338" t="s">
        <v>15</v>
      </c>
      <c r="J11" s="346" t="s">
        <v>355</v>
      </c>
    </row>
    <row r="12" spans="1:10" x14ac:dyDescent="0.35">
      <c r="A12" s="344" t="str">
        <f t="shared" si="0"/>
        <v>Anbieter1</v>
      </c>
      <c r="B12" s="315">
        <v>1</v>
      </c>
      <c r="C12" s="315">
        <v>2</v>
      </c>
      <c r="D12" s="315"/>
      <c r="E12" s="315"/>
      <c r="F12" s="315">
        <v>2</v>
      </c>
      <c r="G12" s="344" t="s">
        <v>294</v>
      </c>
      <c r="H12" s="344"/>
      <c r="I12" s="344" t="s">
        <v>16</v>
      </c>
      <c r="J12" s="344"/>
    </row>
    <row r="13" spans="1:10" ht="21" customHeight="1" x14ac:dyDescent="0.35">
      <c r="A13" s="338" t="str">
        <f t="shared" si="0"/>
        <v>Anbieter1</v>
      </c>
      <c r="B13" s="339">
        <v>1</v>
      </c>
      <c r="C13" s="339">
        <v>2</v>
      </c>
      <c r="D13" s="339">
        <v>1</v>
      </c>
      <c r="E13" s="339"/>
      <c r="F13" s="340">
        <v>3</v>
      </c>
      <c r="G13" s="341" t="s">
        <v>295</v>
      </c>
      <c r="H13" s="340" t="s">
        <v>4</v>
      </c>
      <c r="I13" s="338" t="s">
        <v>17</v>
      </c>
      <c r="J13" s="345" t="s">
        <v>846</v>
      </c>
    </row>
    <row r="14" spans="1:10" ht="21" customHeight="1" x14ac:dyDescent="0.35">
      <c r="A14" s="338" t="str">
        <f t="shared" si="0"/>
        <v>Anbieter1</v>
      </c>
      <c r="B14" s="339">
        <v>1</v>
      </c>
      <c r="C14" s="339">
        <v>2</v>
      </c>
      <c r="D14" s="339">
        <v>2</v>
      </c>
      <c r="E14" s="339"/>
      <c r="F14" s="340">
        <v>3</v>
      </c>
      <c r="G14" s="341" t="s">
        <v>296</v>
      </c>
      <c r="H14" s="340" t="s">
        <v>4</v>
      </c>
      <c r="I14" s="338" t="s">
        <v>18</v>
      </c>
      <c r="J14" s="346" t="s">
        <v>847</v>
      </c>
    </row>
    <row r="15" spans="1:10" x14ac:dyDescent="0.35">
      <c r="A15" s="344" t="str">
        <f t="shared" si="0"/>
        <v>Anbieter1</v>
      </c>
      <c r="B15" s="315">
        <v>1</v>
      </c>
      <c r="C15" s="315">
        <v>3</v>
      </c>
      <c r="D15" s="315"/>
      <c r="E15" s="315"/>
      <c r="F15" s="315">
        <v>2</v>
      </c>
      <c r="G15" s="344" t="s">
        <v>297</v>
      </c>
      <c r="H15" s="344"/>
      <c r="I15" s="344" t="s">
        <v>21</v>
      </c>
      <c r="J15" s="344"/>
    </row>
    <row r="16" spans="1:10" ht="21" customHeight="1" x14ac:dyDescent="0.35">
      <c r="A16" s="338" t="str">
        <f t="shared" si="0"/>
        <v>Anbieter1</v>
      </c>
      <c r="B16" s="339">
        <v>1</v>
      </c>
      <c r="C16" s="339">
        <v>3</v>
      </c>
      <c r="D16" s="339">
        <v>1</v>
      </c>
      <c r="E16" s="339"/>
      <c r="F16" s="340">
        <v>3</v>
      </c>
      <c r="G16" s="341" t="s">
        <v>298</v>
      </c>
      <c r="H16" s="340" t="s">
        <v>4</v>
      </c>
      <c r="I16" s="338" t="s">
        <v>22</v>
      </c>
      <c r="J16" s="347" t="s">
        <v>241</v>
      </c>
    </row>
    <row r="17" spans="1:10" ht="21" customHeight="1" x14ac:dyDescent="0.35">
      <c r="A17" s="338" t="str">
        <f t="shared" si="0"/>
        <v>Anbieter1</v>
      </c>
      <c r="B17" s="339">
        <v>1</v>
      </c>
      <c r="C17" s="339">
        <v>3</v>
      </c>
      <c r="D17" s="339">
        <v>2</v>
      </c>
      <c r="E17" s="339"/>
      <c r="F17" s="340">
        <v>3</v>
      </c>
      <c r="G17" s="341" t="s">
        <v>299</v>
      </c>
      <c r="H17" s="340" t="s">
        <v>4</v>
      </c>
      <c r="I17" s="338" t="s">
        <v>23</v>
      </c>
      <c r="J17" s="347" t="s">
        <v>351</v>
      </c>
    </row>
    <row r="18" spans="1:10" ht="21" customHeight="1" x14ac:dyDescent="0.35">
      <c r="A18" s="338" t="str">
        <f t="shared" si="0"/>
        <v>Anbieter1</v>
      </c>
      <c r="B18" s="339">
        <v>1</v>
      </c>
      <c r="C18" s="339">
        <v>3</v>
      </c>
      <c r="D18" s="339">
        <v>3</v>
      </c>
      <c r="E18" s="339"/>
      <c r="F18" s="340">
        <v>3</v>
      </c>
      <c r="G18" s="341" t="s">
        <v>300</v>
      </c>
      <c r="H18" s="340" t="s">
        <v>4</v>
      </c>
      <c r="I18" s="338" t="s">
        <v>24</v>
      </c>
      <c r="J18" s="347" t="s">
        <v>242</v>
      </c>
    </row>
    <row r="19" spans="1:10" ht="21" customHeight="1" x14ac:dyDescent="0.35">
      <c r="A19" s="338" t="str">
        <f t="shared" si="0"/>
        <v>Anbieter1</v>
      </c>
      <c r="B19" s="339">
        <v>1</v>
      </c>
      <c r="C19" s="339">
        <v>3</v>
      </c>
      <c r="D19" s="339">
        <v>4</v>
      </c>
      <c r="E19" s="339"/>
      <c r="F19" s="340">
        <v>3</v>
      </c>
      <c r="G19" s="341" t="s">
        <v>301</v>
      </c>
      <c r="H19" s="340" t="s">
        <v>4</v>
      </c>
      <c r="I19" s="338" t="s">
        <v>25</v>
      </c>
      <c r="J19" s="347" t="s">
        <v>26</v>
      </c>
    </row>
    <row r="20" spans="1:10" ht="21" customHeight="1" x14ac:dyDescent="0.35">
      <c r="A20" s="338" t="str">
        <f t="shared" si="0"/>
        <v>Anbieter1</v>
      </c>
      <c r="B20" s="339">
        <v>1</v>
      </c>
      <c r="C20" s="339">
        <v>3</v>
      </c>
      <c r="D20" s="339">
        <v>5</v>
      </c>
      <c r="E20" s="339"/>
      <c r="F20" s="340">
        <v>3</v>
      </c>
      <c r="G20" s="341" t="s">
        <v>302</v>
      </c>
      <c r="H20" s="340" t="s">
        <v>4</v>
      </c>
      <c r="I20" s="338" t="s">
        <v>27</v>
      </c>
      <c r="J20" s="347" t="s">
        <v>243</v>
      </c>
    </row>
    <row r="21" spans="1:10" ht="21" customHeight="1" x14ac:dyDescent="0.35">
      <c r="A21" s="338" t="str">
        <f t="shared" si="0"/>
        <v>Anbieter1</v>
      </c>
      <c r="B21" s="339">
        <v>1</v>
      </c>
      <c r="C21" s="339">
        <v>3</v>
      </c>
      <c r="D21" s="339">
        <v>6</v>
      </c>
      <c r="E21" s="339"/>
      <c r="F21" s="340">
        <v>3</v>
      </c>
      <c r="G21" s="341" t="s">
        <v>303</v>
      </c>
      <c r="H21" s="340" t="s">
        <v>4</v>
      </c>
      <c r="I21" s="338" t="s">
        <v>28</v>
      </c>
      <c r="J21" s="347" t="s">
        <v>243</v>
      </c>
    </row>
    <row r="22" spans="1:10" ht="21" customHeight="1" x14ac:dyDescent="0.35">
      <c r="A22" s="338" t="str">
        <f t="shared" si="0"/>
        <v>Anbieter1</v>
      </c>
      <c r="B22" s="339">
        <v>1</v>
      </c>
      <c r="C22" s="339">
        <v>3</v>
      </c>
      <c r="D22" s="339">
        <v>7</v>
      </c>
      <c r="E22" s="339"/>
      <c r="F22" s="340">
        <v>3</v>
      </c>
      <c r="G22" s="341" t="s">
        <v>304</v>
      </c>
      <c r="H22" s="340" t="s">
        <v>4</v>
      </c>
      <c r="I22" s="338" t="s">
        <v>29</v>
      </c>
      <c r="J22" s="347" t="s">
        <v>243</v>
      </c>
    </row>
    <row r="23" spans="1:10" x14ac:dyDescent="0.35">
      <c r="A23" s="344" t="str">
        <f t="shared" si="0"/>
        <v>Anbieter1</v>
      </c>
      <c r="B23" s="315">
        <v>1</v>
      </c>
      <c r="C23" s="315">
        <v>4</v>
      </c>
      <c r="D23" s="315"/>
      <c r="E23" s="315"/>
      <c r="F23" s="315">
        <v>2</v>
      </c>
      <c r="G23" s="344" t="s">
        <v>305</v>
      </c>
      <c r="H23" s="344"/>
      <c r="I23" s="344" t="s">
        <v>30</v>
      </c>
      <c r="J23" s="344"/>
    </row>
    <row r="24" spans="1:10" ht="21" customHeight="1" x14ac:dyDescent="0.35">
      <c r="A24" s="338" t="str">
        <f t="shared" si="0"/>
        <v>Anbieter1</v>
      </c>
      <c r="B24" s="339">
        <v>1</v>
      </c>
      <c r="C24" s="339">
        <v>4</v>
      </c>
      <c r="D24" s="339">
        <v>1</v>
      </c>
      <c r="E24" s="339"/>
      <c r="F24" s="340">
        <v>3</v>
      </c>
      <c r="G24" s="341" t="s">
        <v>306</v>
      </c>
      <c r="H24" s="340" t="s">
        <v>4</v>
      </c>
      <c r="I24" s="338" t="s">
        <v>31</v>
      </c>
      <c r="J24" s="349" t="s">
        <v>538</v>
      </c>
    </row>
    <row r="25" spans="1:10" ht="21" customHeight="1" x14ac:dyDescent="0.35">
      <c r="A25" s="338" t="str">
        <f t="shared" si="0"/>
        <v>Anbieter1</v>
      </c>
      <c r="B25" s="339">
        <v>1</v>
      </c>
      <c r="C25" s="339">
        <v>4</v>
      </c>
      <c r="D25" s="339">
        <v>2</v>
      </c>
      <c r="E25" s="339"/>
      <c r="F25" s="340">
        <v>3</v>
      </c>
      <c r="G25" s="341" t="s">
        <v>307</v>
      </c>
      <c r="H25" s="340" t="s">
        <v>4</v>
      </c>
      <c r="I25" s="338" t="s">
        <v>32</v>
      </c>
      <c r="J25" s="346" t="s">
        <v>33</v>
      </c>
    </row>
    <row r="26" spans="1:10" ht="21" customHeight="1" x14ac:dyDescent="0.35">
      <c r="A26" s="338" t="str">
        <f t="shared" si="0"/>
        <v>Anbieter1</v>
      </c>
      <c r="B26" s="339">
        <v>1</v>
      </c>
      <c r="C26" s="339">
        <v>4</v>
      </c>
      <c r="D26" s="339">
        <v>3</v>
      </c>
      <c r="E26" s="339"/>
      <c r="F26" s="340">
        <v>3</v>
      </c>
      <c r="G26" s="341" t="s">
        <v>308</v>
      </c>
      <c r="H26" s="340" t="s">
        <v>4</v>
      </c>
      <c r="I26" s="338" t="s">
        <v>34</v>
      </c>
      <c r="J26" s="346" t="s">
        <v>33</v>
      </c>
    </row>
    <row r="27" spans="1:10" ht="18.95" customHeight="1" x14ac:dyDescent="0.35">
      <c r="A27" s="342" t="str">
        <f t="shared" si="0"/>
        <v>Anbieter1</v>
      </c>
      <c r="B27" s="314">
        <v>2</v>
      </c>
      <c r="C27" s="314"/>
      <c r="D27" s="314"/>
      <c r="E27" s="314"/>
      <c r="F27" s="314">
        <v>1</v>
      </c>
      <c r="G27" s="343" t="s">
        <v>309</v>
      </c>
      <c r="H27" s="342"/>
      <c r="I27" s="342" t="s">
        <v>1</v>
      </c>
      <c r="J27" s="342"/>
    </row>
    <row r="28" spans="1:10" x14ac:dyDescent="0.35">
      <c r="A28" s="344" t="str">
        <f t="shared" si="0"/>
        <v>Anbieter1</v>
      </c>
      <c r="B28" s="315">
        <v>2</v>
      </c>
      <c r="C28" s="315">
        <v>1</v>
      </c>
      <c r="D28" s="315"/>
      <c r="E28" s="315"/>
      <c r="F28" s="315">
        <v>2</v>
      </c>
      <c r="G28" s="344" t="s">
        <v>310</v>
      </c>
      <c r="H28" s="344"/>
      <c r="I28" s="344" t="s">
        <v>240</v>
      </c>
      <c r="J28" s="344"/>
    </row>
    <row r="29" spans="1:10" ht="24.95" customHeight="1" x14ac:dyDescent="0.35">
      <c r="A29" s="338" t="str">
        <f t="shared" si="0"/>
        <v>Anbieter1</v>
      </c>
      <c r="B29" s="339">
        <v>2</v>
      </c>
      <c r="C29" s="339">
        <v>1</v>
      </c>
      <c r="D29" s="339">
        <v>1</v>
      </c>
      <c r="E29" s="339"/>
      <c r="F29" s="340">
        <v>3</v>
      </c>
      <c r="G29" s="341" t="s">
        <v>311</v>
      </c>
      <c r="H29" s="340" t="s">
        <v>3</v>
      </c>
      <c r="I29" s="338" t="s">
        <v>35</v>
      </c>
      <c r="J29" s="348" t="s">
        <v>344</v>
      </c>
    </row>
    <row r="30" spans="1:10" ht="25.5" x14ac:dyDescent="0.35">
      <c r="A30" s="338" t="str">
        <f t="shared" si="0"/>
        <v>Anbieter1</v>
      </c>
      <c r="B30" s="339">
        <v>2</v>
      </c>
      <c r="C30" s="339">
        <v>1</v>
      </c>
      <c r="D30" s="339">
        <v>2</v>
      </c>
      <c r="E30" s="339"/>
      <c r="F30" s="340">
        <v>3</v>
      </c>
      <c r="G30" s="341" t="s">
        <v>312</v>
      </c>
      <c r="H30" s="340" t="s">
        <v>3</v>
      </c>
      <c r="I30" s="338" t="s">
        <v>13</v>
      </c>
      <c r="J30" s="348" t="s">
        <v>229</v>
      </c>
    </row>
    <row r="31" spans="1:10" ht="25.5" x14ac:dyDescent="0.35">
      <c r="A31" s="338" t="str">
        <f t="shared" si="0"/>
        <v>Anbieter1</v>
      </c>
      <c r="B31" s="339">
        <v>2</v>
      </c>
      <c r="C31" s="339">
        <v>1</v>
      </c>
      <c r="D31" s="339">
        <v>3</v>
      </c>
      <c r="E31" s="339"/>
      <c r="F31" s="340">
        <v>3</v>
      </c>
      <c r="G31" s="341" t="s">
        <v>313</v>
      </c>
      <c r="H31" s="340" t="s">
        <v>3</v>
      </c>
      <c r="I31" s="338" t="s">
        <v>14</v>
      </c>
      <c r="J31" s="348" t="s">
        <v>229</v>
      </c>
    </row>
    <row r="32" spans="1:10" ht="25.5" x14ac:dyDescent="0.35">
      <c r="A32" s="338" t="str">
        <f t="shared" si="0"/>
        <v>Anbieter1</v>
      </c>
      <c r="B32" s="339">
        <v>2</v>
      </c>
      <c r="C32" s="339">
        <v>1</v>
      </c>
      <c r="D32" s="339">
        <v>4</v>
      </c>
      <c r="E32" s="339"/>
      <c r="F32" s="340">
        <v>3</v>
      </c>
      <c r="G32" s="341" t="s">
        <v>314</v>
      </c>
      <c r="H32" s="340" t="s">
        <v>3</v>
      </c>
      <c r="I32" s="338" t="s">
        <v>15</v>
      </c>
      <c r="J32" s="348" t="s">
        <v>229</v>
      </c>
    </row>
    <row r="33" spans="1:10" ht="25.5" x14ac:dyDescent="0.35">
      <c r="A33" s="338" t="str">
        <f t="shared" si="0"/>
        <v>Anbieter1</v>
      </c>
      <c r="B33" s="339">
        <v>2</v>
      </c>
      <c r="C33" s="339">
        <v>1</v>
      </c>
      <c r="D33" s="339">
        <v>5</v>
      </c>
      <c r="E33" s="339"/>
      <c r="F33" s="340">
        <v>3</v>
      </c>
      <c r="G33" s="341" t="s">
        <v>315</v>
      </c>
      <c r="H33" s="340" t="s">
        <v>3</v>
      </c>
      <c r="I33" s="338" t="s">
        <v>37</v>
      </c>
      <c r="J33" s="348" t="s">
        <v>229</v>
      </c>
    </row>
    <row r="34" spans="1:10" x14ac:dyDescent="0.35">
      <c r="A34" s="344" t="str">
        <f t="shared" si="0"/>
        <v>Anbieter1</v>
      </c>
      <c r="B34" s="315">
        <v>2</v>
      </c>
      <c r="C34" s="315">
        <v>2</v>
      </c>
      <c r="D34" s="315"/>
      <c r="E34" s="315"/>
      <c r="F34" s="315">
        <v>2</v>
      </c>
      <c r="G34" s="344" t="s">
        <v>316</v>
      </c>
      <c r="H34" s="344"/>
      <c r="I34" s="344" t="s">
        <v>38</v>
      </c>
      <c r="J34" s="344"/>
    </row>
    <row r="35" spans="1:10" ht="25.5" x14ac:dyDescent="0.35">
      <c r="A35" s="338" t="str">
        <f t="shared" si="0"/>
        <v>Anbieter1</v>
      </c>
      <c r="B35" s="339">
        <v>2</v>
      </c>
      <c r="C35" s="339">
        <v>2</v>
      </c>
      <c r="D35" s="339">
        <v>1</v>
      </c>
      <c r="E35" s="339"/>
      <c r="F35" s="340">
        <v>3</v>
      </c>
      <c r="G35" s="341" t="s">
        <v>317</v>
      </c>
      <c r="H35" s="340" t="s">
        <v>3</v>
      </c>
      <c r="I35" s="338" t="s">
        <v>39</v>
      </c>
      <c r="J35" s="348" t="s">
        <v>229</v>
      </c>
    </row>
    <row r="36" spans="1:10" ht="25.5" x14ac:dyDescent="0.35">
      <c r="A36" s="338" t="str">
        <f t="shared" si="0"/>
        <v>Anbieter1</v>
      </c>
      <c r="B36" s="339">
        <v>2</v>
      </c>
      <c r="C36" s="339">
        <v>2</v>
      </c>
      <c r="D36" s="339">
        <v>2</v>
      </c>
      <c r="E36" s="339"/>
      <c r="F36" s="340">
        <v>3</v>
      </c>
      <c r="G36" s="341" t="s">
        <v>318</v>
      </c>
      <c r="H36" s="340" t="s">
        <v>3</v>
      </c>
      <c r="I36" s="338" t="s">
        <v>40</v>
      </c>
      <c r="J36" s="348" t="s">
        <v>229</v>
      </c>
    </row>
    <row r="37" spans="1:10" ht="25.5" x14ac:dyDescent="0.35">
      <c r="A37" s="338" t="str">
        <f t="shared" si="0"/>
        <v>Anbieter1</v>
      </c>
      <c r="B37" s="339">
        <v>2</v>
      </c>
      <c r="C37" s="339">
        <v>2</v>
      </c>
      <c r="D37" s="339">
        <v>3</v>
      </c>
      <c r="E37" s="339"/>
      <c r="F37" s="340">
        <v>3</v>
      </c>
      <c r="G37" s="341" t="s">
        <v>319</v>
      </c>
      <c r="H37" s="340" t="s">
        <v>3</v>
      </c>
      <c r="I37" s="338" t="s">
        <v>41</v>
      </c>
      <c r="J37" s="348" t="s">
        <v>229</v>
      </c>
    </row>
    <row r="38" spans="1:10" ht="25.5" x14ac:dyDescent="0.35">
      <c r="A38" s="338" t="str">
        <f t="shared" si="0"/>
        <v>Anbieter1</v>
      </c>
      <c r="B38" s="339">
        <v>2</v>
      </c>
      <c r="C38" s="339">
        <v>2</v>
      </c>
      <c r="D38" s="339">
        <v>4</v>
      </c>
      <c r="E38" s="339"/>
      <c r="F38" s="340">
        <v>3</v>
      </c>
      <c r="G38" s="341" t="s">
        <v>320</v>
      </c>
      <c r="H38" s="340" t="s">
        <v>3</v>
      </c>
      <c r="I38" s="338" t="s">
        <v>19</v>
      </c>
      <c r="J38" s="348" t="s">
        <v>229</v>
      </c>
    </row>
    <row r="39" spans="1:10" ht="25.5" x14ac:dyDescent="0.35">
      <c r="A39" s="338" t="str">
        <f t="shared" si="0"/>
        <v>Anbieter1</v>
      </c>
      <c r="B39" s="339">
        <v>2</v>
      </c>
      <c r="C39" s="339">
        <v>2</v>
      </c>
      <c r="D39" s="339">
        <v>5</v>
      </c>
      <c r="E39" s="339"/>
      <c r="F39" s="340">
        <v>3</v>
      </c>
      <c r="G39" s="341" t="s">
        <v>321</v>
      </c>
      <c r="H39" s="340" t="s">
        <v>3</v>
      </c>
      <c r="I39" s="338" t="s">
        <v>20</v>
      </c>
      <c r="J39" s="348" t="s">
        <v>229</v>
      </c>
    </row>
    <row r="40" spans="1:10" x14ac:dyDescent="0.35">
      <c r="A40" s="344" t="str">
        <f t="shared" si="0"/>
        <v>Anbieter1</v>
      </c>
      <c r="B40" s="315">
        <v>2</v>
      </c>
      <c r="C40" s="315">
        <v>3</v>
      </c>
      <c r="D40" s="315"/>
      <c r="E40" s="315"/>
      <c r="F40" s="315">
        <v>2</v>
      </c>
      <c r="G40" s="344" t="s">
        <v>322</v>
      </c>
      <c r="H40" s="344"/>
      <c r="I40" s="344" t="s">
        <v>42</v>
      </c>
      <c r="J40" s="344"/>
    </row>
    <row r="41" spans="1:10" ht="25.5" x14ac:dyDescent="0.35">
      <c r="A41" s="338" t="str">
        <f t="shared" si="0"/>
        <v>Anbieter1</v>
      </c>
      <c r="B41" s="339">
        <v>2</v>
      </c>
      <c r="C41" s="339">
        <v>3</v>
      </c>
      <c r="D41" s="339">
        <v>1</v>
      </c>
      <c r="E41" s="339"/>
      <c r="F41" s="340">
        <v>3</v>
      </c>
      <c r="G41" s="341" t="s">
        <v>323</v>
      </c>
      <c r="H41" s="340" t="s">
        <v>3</v>
      </c>
      <c r="I41" s="338" t="s">
        <v>39</v>
      </c>
      <c r="J41" s="348" t="s">
        <v>229</v>
      </c>
    </row>
    <row r="42" spans="1:10" ht="25.5" x14ac:dyDescent="0.35">
      <c r="A42" s="338" t="str">
        <f t="shared" si="0"/>
        <v>Anbieter1</v>
      </c>
      <c r="B42" s="339">
        <v>2</v>
      </c>
      <c r="C42" s="339">
        <v>3</v>
      </c>
      <c r="D42" s="339">
        <v>2</v>
      </c>
      <c r="E42" s="339"/>
      <c r="F42" s="340">
        <v>3</v>
      </c>
      <c r="G42" s="341" t="s">
        <v>324</v>
      </c>
      <c r="H42" s="340" t="s">
        <v>3</v>
      </c>
      <c r="I42" s="338" t="s">
        <v>40</v>
      </c>
      <c r="J42" s="348" t="s">
        <v>229</v>
      </c>
    </row>
    <row r="43" spans="1:10" ht="25.5" x14ac:dyDescent="0.35">
      <c r="A43" s="338" t="str">
        <f t="shared" si="0"/>
        <v>Anbieter1</v>
      </c>
      <c r="B43" s="339">
        <v>2</v>
      </c>
      <c r="C43" s="339">
        <v>3</v>
      </c>
      <c r="D43" s="339">
        <v>3</v>
      </c>
      <c r="E43" s="339"/>
      <c r="F43" s="340">
        <v>3</v>
      </c>
      <c r="G43" s="341" t="s">
        <v>325</v>
      </c>
      <c r="H43" s="340" t="s">
        <v>3</v>
      </c>
      <c r="I43" s="338" t="s">
        <v>41</v>
      </c>
      <c r="J43" s="348" t="s">
        <v>229</v>
      </c>
    </row>
    <row r="44" spans="1:10" ht="25.5" x14ac:dyDescent="0.35">
      <c r="A44" s="338" t="str">
        <f t="shared" si="0"/>
        <v>Anbieter1</v>
      </c>
      <c r="B44" s="339">
        <v>2</v>
      </c>
      <c r="C44" s="339">
        <v>3</v>
      </c>
      <c r="D44" s="339">
        <v>4</v>
      </c>
      <c r="E44" s="339"/>
      <c r="F44" s="340">
        <v>3</v>
      </c>
      <c r="G44" s="341" t="s">
        <v>326</v>
      </c>
      <c r="H44" s="340" t="s">
        <v>3</v>
      </c>
      <c r="I44" s="338" t="s">
        <v>19</v>
      </c>
      <c r="J44" s="348" t="s">
        <v>229</v>
      </c>
    </row>
    <row r="45" spans="1:10" ht="25.5" x14ac:dyDescent="0.35">
      <c r="A45" s="338" t="str">
        <f t="shared" si="0"/>
        <v>Anbieter1</v>
      </c>
      <c r="B45" s="339">
        <v>2</v>
      </c>
      <c r="C45" s="339">
        <v>3</v>
      </c>
      <c r="D45" s="339">
        <v>5</v>
      </c>
      <c r="E45" s="339"/>
      <c r="F45" s="340">
        <v>3</v>
      </c>
      <c r="G45" s="341" t="s">
        <v>327</v>
      </c>
      <c r="H45" s="340" t="s">
        <v>3</v>
      </c>
      <c r="I45" s="338" t="s">
        <v>20</v>
      </c>
      <c r="J45" s="348" t="s">
        <v>229</v>
      </c>
    </row>
  </sheetData>
  <sheetProtection algorithmName="SHA-512" hashValue="sJvNkiDG8nA+lx+SFj4FinkHdc0lPYtC3dFfMSkieZ86TGUEc0Rf9wB/dDY1a5M4apXq0E6XUplInRtTqsL+3w==" saltValue="I0H1+egaiyM68Ns6PHWixQ==" spinCount="100000" sheet="1" objects="1" scenarios="1" autoFilter="0"/>
  <dataConsolidate/>
  <pageMargins left="0.511811023622047" right="0.511811023622047" top="0.98425196850393704" bottom="0.78740157480314998" header="0.31496062992126" footer="0.31496062992126"/>
  <pageSetup paperSize="9" orientation="portrait" r:id="rId1"/>
  <headerFooter scaleWithDoc="0">
    <oddHeader>&amp;L&amp;BLeistungsverzeichnis E-Mail-Archivierung_Westpfalz-Klinikum_2026_VgV
&amp;BAG: Westpfalz-Klinikum GmbH
&amp;BRegister: Deckblatt&amp;RDatum: 15.09.2026</oddHeader>
    <oddFooter>&amp;LDatei: &amp;F&amp;CHSP-GPC
&amp;RSeite &amp;P von &amp;N&amp;9</oddFooter>
  </headerFooter>
  <rowBreaks count="1" manualBreakCount="1">
    <brk id="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2ADD2-D192-45A0-8557-003083F7EEBF}">
  <sheetPr codeName="Tabelle16"/>
  <dimension ref="A1:Q36"/>
  <sheetViews>
    <sheetView showGridLines="0" topLeftCell="G3" zoomScaleNormal="100" workbookViewId="0">
      <selection activeCell="F5" sqref="F5"/>
    </sheetView>
  </sheetViews>
  <sheetFormatPr baseColWidth="10" defaultColWidth="11.3984375" defaultRowHeight="15.75" customHeight="1" outlineLevelRow="1" outlineLevelCol="1" x14ac:dyDescent="0.35"/>
  <cols>
    <col min="1" max="1" width="8.73046875" style="34" hidden="1" customWidth="1" outlineLevel="1"/>
    <col min="2" max="2" width="4.3984375" style="34" hidden="1" customWidth="1" outlineLevel="1"/>
    <col min="3" max="3" width="2.265625" style="34" hidden="1" customWidth="1" outlineLevel="1"/>
    <col min="4" max="4" width="3.1328125" style="34" hidden="1" customWidth="1" outlineLevel="1"/>
    <col min="5" max="5" width="4.265625" style="34" hidden="1" customWidth="1" outlineLevel="1"/>
    <col min="6" max="6" width="9.59765625" style="34" hidden="1" customWidth="1" outlineLevel="1"/>
    <col min="7" max="7" width="11.3984375" style="35" customWidth="1" collapsed="1"/>
    <col min="8" max="8" width="11.3984375" style="33" hidden="1" customWidth="1" outlineLevel="1"/>
    <col min="9" max="9" width="76.73046875" style="38" customWidth="1" collapsed="1"/>
    <col min="10" max="11" width="2.73046875" style="33" customWidth="1"/>
    <col min="12" max="12" width="2.73046875" style="46" customWidth="1"/>
    <col min="13" max="17" width="11.3984375" style="46"/>
    <col min="18" max="16384" width="11.3984375" style="33"/>
  </cols>
  <sheetData>
    <row r="1" spans="1:17" s="25" customFormat="1" ht="13.15" hidden="1" outlineLevel="1" x14ac:dyDescent="0.35">
      <c r="A1" s="96" t="s">
        <v>43</v>
      </c>
      <c r="B1" s="96" t="s">
        <v>43</v>
      </c>
      <c r="C1" s="96"/>
      <c r="D1" s="96"/>
      <c r="E1" s="96"/>
      <c r="F1" s="96"/>
      <c r="G1" s="307" t="s">
        <v>43</v>
      </c>
      <c r="H1" s="96"/>
      <c r="I1" s="96"/>
      <c r="J1" s="43"/>
      <c r="K1" s="43"/>
      <c r="L1" s="47"/>
      <c r="M1" s="47"/>
      <c r="N1" s="48"/>
      <c r="O1" s="48"/>
      <c r="P1" s="48"/>
      <c r="Q1" s="48"/>
    </row>
    <row r="2" spans="1:17" s="25" customFormat="1" ht="13.15" hidden="1" outlineLevel="1" x14ac:dyDescent="0.35">
      <c r="A2" s="96"/>
      <c r="B2" s="96"/>
      <c r="C2" s="96"/>
      <c r="D2" s="96"/>
      <c r="E2" s="96"/>
      <c r="F2" s="96"/>
      <c r="G2" s="307"/>
      <c r="H2" s="96"/>
      <c r="I2" s="96"/>
      <c r="J2" s="43"/>
      <c r="K2" s="43"/>
      <c r="L2" s="47"/>
      <c r="M2" s="47"/>
      <c r="N2" s="48"/>
      <c r="O2" s="48"/>
      <c r="P2" s="48"/>
      <c r="Q2" s="48"/>
    </row>
    <row r="3" spans="1:17" s="25" customFormat="1" ht="13.15" collapsed="1" x14ac:dyDescent="0.35">
      <c r="A3" s="96"/>
      <c r="B3" s="96"/>
      <c r="C3" s="96"/>
      <c r="D3" s="96"/>
      <c r="E3" s="96"/>
      <c r="F3" s="96"/>
      <c r="G3" s="308"/>
      <c r="H3" s="309"/>
      <c r="I3" s="310"/>
      <c r="J3" s="43"/>
      <c r="K3" s="43"/>
      <c r="L3" s="47"/>
      <c r="M3" s="47"/>
      <c r="N3" s="48"/>
      <c r="O3" s="48"/>
      <c r="P3" s="48"/>
      <c r="Q3" s="48"/>
    </row>
    <row r="4" spans="1:17" s="25" customFormat="1" ht="13.15" x14ac:dyDescent="0.35">
      <c r="A4" s="96"/>
      <c r="B4" s="96"/>
      <c r="C4" s="96"/>
      <c r="D4" s="96"/>
      <c r="E4" s="96"/>
      <c r="F4" s="96"/>
      <c r="G4" s="311"/>
      <c r="H4" s="96"/>
      <c r="I4" s="313"/>
      <c r="J4" s="43"/>
      <c r="K4" s="43"/>
      <c r="L4" s="47"/>
      <c r="M4" s="47"/>
      <c r="N4" s="48"/>
      <c r="O4" s="48"/>
      <c r="P4" s="48"/>
      <c r="Q4" s="48"/>
    </row>
    <row r="5" spans="1:17" s="25" customFormat="1" ht="19.5" customHeight="1" x14ac:dyDescent="0.35">
      <c r="A5" s="516" t="s">
        <v>1</v>
      </c>
      <c r="B5" s="516" t="s">
        <v>2</v>
      </c>
      <c r="C5" s="516" t="s">
        <v>3</v>
      </c>
      <c r="D5" s="516" t="s">
        <v>4</v>
      </c>
      <c r="E5" s="516" t="s">
        <v>5</v>
      </c>
      <c r="F5" s="516" t="s">
        <v>6</v>
      </c>
      <c r="G5" s="517" t="s">
        <v>7</v>
      </c>
      <c r="H5" s="516"/>
      <c r="I5" s="516" t="s">
        <v>9</v>
      </c>
      <c r="J5" s="43"/>
      <c r="K5" s="43"/>
      <c r="L5" s="47"/>
      <c r="M5" s="47"/>
      <c r="N5" s="48"/>
      <c r="O5" s="48"/>
      <c r="P5" s="48"/>
      <c r="Q5" s="48"/>
    </row>
    <row r="6" spans="1:17" ht="20.100000000000001" customHeight="1" x14ac:dyDescent="0.35">
      <c r="A6" s="514" t="str">
        <f t="shared" ref="A6:A36" si="0">Bietername</f>
        <v>Anbieter1</v>
      </c>
      <c r="B6" s="314">
        <v>1</v>
      </c>
      <c r="C6" s="314">
        <v>0</v>
      </c>
      <c r="D6" s="314">
        <v>0</v>
      </c>
      <c r="E6" s="314">
        <v>0</v>
      </c>
      <c r="F6" s="314">
        <v>1</v>
      </c>
      <c r="G6" s="515" t="s">
        <v>283</v>
      </c>
      <c r="H6" s="514"/>
      <c r="I6" s="514" t="s">
        <v>44</v>
      </c>
      <c r="J6" s="44"/>
      <c r="K6" s="44"/>
      <c r="L6" s="49"/>
      <c r="M6" s="33"/>
    </row>
    <row r="7" spans="1:17" ht="13.15" x14ac:dyDescent="0.35">
      <c r="A7" s="506" t="str">
        <f t="shared" si="0"/>
        <v>Anbieter1</v>
      </c>
      <c r="B7" s="507">
        <v>1</v>
      </c>
      <c r="C7" s="507">
        <v>0</v>
      </c>
      <c r="D7" s="507">
        <v>1</v>
      </c>
      <c r="E7" s="507">
        <v>0</v>
      </c>
      <c r="F7" s="508">
        <v>3</v>
      </c>
      <c r="G7" s="511" t="s">
        <v>630</v>
      </c>
      <c r="H7" s="506"/>
      <c r="I7" s="506" t="s">
        <v>45</v>
      </c>
      <c r="M7" s="49"/>
    </row>
    <row r="8" spans="1:17" ht="13.15" x14ac:dyDescent="0.35">
      <c r="A8" s="506" t="str">
        <f t="shared" si="0"/>
        <v>Anbieter1</v>
      </c>
      <c r="B8" s="507">
        <v>1</v>
      </c>
      <c r="C8" s="507">
        <v>0</v>
      </c>
      <c r="D8" s="507">
        <v>2</v>
      </c>
      <c r="E8" s="507">
        <v>0</v>
      </c>
      <c r="F8" s="508">
        <v>3</v>
      </c>
      <c r="G8" s="511" t="s">
        <v>631</v>
      </c>
      <c r="H8" s="506"/>
      <c r="I8" s="509" t="s">
        <v>46</v>
      </c>
    </row>
    <row r="9" spans="1:17" ht="12.75" x14ac:dyDescent="0.35">
      <c r="A9" s="506" t="str">
        <f t="shared" si="0"/>
        <v>Anbieter1</v>
      </c>
      <c r="B9" s="507">
        <v>1</v>
      </c>
      <c r="C9" s="507">
        <v>0</v>
      </c>
      <c r="D9" s="507">
        <v>3</v>
      </c>
      <c r="E9" s="507">
        <v>0</v>
      </c>
      <c r="F9" s="508">
        <v>3</v>
      </c>
      <c r="G9" s="511" t="s">
        <v>632</v>
      </c>
      <c r="H9" s="506"/>
      <c r="I9" s="506" t="s">
        <v>47</v>
      </c>
    </row>
    <row r="10" spans="1:17" ht="20.100000000000001" customHeight="1" x14ac:dyDescent="0.35">
      <c r="A10" s="507" t="str">
        <f t="shared" si="0"/>
        <v>Anbieter1</v>
      </c>
      <c r="B10" s="507">
        <v>1</v>
      </c>
      <c r="C10" s="507">
        <v>0</v>
      </c>
      <c r="D10" s="507">
        <v>4</v>
      </c>
      <c r="E10" s="507">
        <v>0</v>
      </c>
      <c r="F10" s="510" t="s">
        <v>279</v>
      </c>
      <c r="G10" s="511" t="s">
        <v>633</v>
      </c>
      <c r="H10" s="511"/>
      <c r="I10" s="512" t="s">
        <v>534</v>
      </c>
    </row>
    <row r="11" spans="1:17" ht="20.100000000000001" customHeight="1" x14ac:dyDescent="0.35">
      <c r="A11" s="507" t="str">
        <f t="shared" si="0"/>
        <v>Anbieter1</v>
      </c>
      <c r="B11" s="507">
        <v>1</v>
      </c>
      <c r="C11" s="507">
        <v>0</v>
      </c>
      <c r="D11" s="507">
        <v>5</v>
      </c>
      <c r="E11" s="507">
        <v>0</v>
      </c>
      <c r="F11" s="510" t="s">
        <v>279</v>
      </c>
      <c r="G11" s="511" t="s">
        <v>634</v>
      </c>
      <c r="H11" s="511"/>
      <c r="I11" s="512" t="s">
        <v>548</v>
      </c>
    </row>
    <row r="12" spans="1:17" ht="20.100000000000001" customHeight="1" x14ac:dyDescent="0.35">
      <c r="A12" s="507" t="str">
        <f t="shared" si="0"/>
        <v>Anbieter1</v>
      </c>
      <c r="B12" s="507">
        <v>1</v>
      </c>
      <c r="C12" s="507">
        <v>0</v>
      </c>
      <c r="D12" s="507">
        <v>6</v>
      </c>
      <c r="E12" s="507">
        <v>0</v>
      </c>
      <c r="F12" s="510" t="s">
        <v>279</v>
      </c>
      <c r="G12" s="511" t="s">
        <v>635</v>
      </c>
      <c r="H12" s="511"/>
      <c r="I12" s="513" t="s">
        <v>48</v>
      </c>
    </row>
    <row r="13" spans="1:17" ht="20.100000000000001" customHeight="1" x14ac:dyDescent="0.35">
      <c r="A13" s="507" t="str">
        <f t="shared" si="0"/>
        <v>Anbieter1</v>
      </c>
      <c r="B13" s="507">
        <v>1</v>
      </c>
      <c r="C13" s="507">
        <v>0</v>
      </c>
      <c r="D13" s="507">
        <v>7</v>
      </c>
      <c r="E13" s="507">
        <v>0</v>
      </c>
      <c r="F13" s="510" t="s">
        <v>279</v>
      </c>
      <c r="G13" s="511" t="s">
        <v>636</v>
      </c>
      <c r="H13" s="511"/>
      <c r="I13" s="512" t="s">
        <v>549</v>
      </c>
    </row>
    <row r="14" spans="1:17" ht="20.100000000000001" customHeight="1" x14ac:dyDescent="0.35">
      <c r="A14" s="507" t="str">
        <f t="shared" si="0"/>
        <v>Anbieter1</v>
      </c>
      <c r="B14" s="507">
        <v>1</v>
      </c>
      <c r="C14" s="507">
        <v>0</v>
      </c>
      <c r="D14" s="507">
        <v>8</v>
      </c>
      <c r="E14" s="507">
        <v>0</v>
      </c>
      <c r="F14" s="510" t="s">
        <v>279</v>
      </c>
      <c r="G14" s="511" t="s">
        <v>637</v>
      </c>
      <c r="H14" s="511"/>
      <c r="I14" s="513" t="s">
        <v>49</v>
      </c>
    </row>
    <row r="15" spans="1:17" ht="13.15" x14ac:dyDescent="0.35">
      <c r="A15" s="506" t="str">
        <f t="shared" si="0"/>
        <v>Anbieter1</v>
      </c>
      <c r="B15" s="507">
        <v>1</v>
      </c>
      <c r="C15" s="507">
        <v>0</v>
      </c>
      <c r="D15" s="507">
        <v>9</v>
      </c>
      <c r="E15" s="507">
        <v>0</v>
      </c>
      <c r="F15" s="508">
        <v>3</v>
      </c>
      <c r="G15" s="511" t="s">
        <v>638</v>
      </c>
      <c r="H15" s="506"/>
      <c r="I15" s="509" t="s">
        <v>337</v>
      </c>
    </row>
    <row r="16" spans="1:17" ht="12.75" x14ac:dyDescent="0.35">
      <c r="A16" s="506" t="str">
        <f t="shared" si="0"/>
        <v>Anbieter1</v>
      </c>
      <c r="B16" s="507">
        <v>1</v>
      </c>
      <c r="C16" s="507">
        <v>0</v>
      </c>
      <c r="D16" s="507">
        <v>10</v>
      </c>
      <c r="E16" s="507">
        <v>0</v>
      </c>
      <c r="F16" s="508">
        <v>3</v>
      </c>
      <c r="G16" s="511" t="s">
        <v>639</v>
      </c>
      <c r="H16" s="506"/>
      <c r="I16" s="506" t="s">
        <v>50</v>
      </c>
    </row>
    <row r="17" spans="1:13" ht="12.75" x14ac:dyDescent="0.35">
      <c r="A17" s="506" t="str">
        <f t="shared" si="0"/>
        <v>Anbieter1</v>
      </c>
      <c r="B17" s="507">
        <v>1</v>
      </c>
      <c r="C17" s="507">
        <v>0</v>
      </c>
      <c r="D17" s="507">
        <v>11</v>
      </c>
      <c r="E17" s="507">
        <v>0</v>
      </c>
      <c r="F17" s="508">
        <v>3</v>
      </c>
      <c r="G17" s="511" t="s">
        <v>640</v>
      </c>
      <c r="H17" s="506"/>
      <c r="I17" s="506" t="s">
        <v>51</v>
      </c>
    </row>
    <row r="18" spans="1:13" ht="12.75" x14ac:dyDescent="0.35">
      <c r="A18" s="506" t="str">
        <f t="shared" si="0"/>
        <v>Anbieter1</v>
      </c>
      <c r="B18" s="507">
        <v>1</v>
      </c>
      <c r="C18" s="507">
        <v>0</v>
      </c>
      <c r="D18" s="507">
        <v>12</v>
      </c>
      <c r="E18" s="507">
        <v>0</v>
      </c>
      <c r="F18" s="508">
        <v>3</v>
      </c>
      <c r="G18" s="511" t="s">
        <v>641</v>
      </c>
      <c r="H18" s="506"/>
      <c r="I18" s="506" t="s">
        <v>255</v>
      </c>
    </row>
    <row r="19" spans="1:13" ht="12.75" x14ac:dyDescent="0.35">
      <c r="A19" s="506" t="str">
        <f t="shared" si="0"/>
        <v>Anbieter1</v>
      </c>
      <c r="B19" s="507">
        <v>1</v>
      </c>
      <c r="C19" s="507">
        <v>0</v>
      </c>
      <c r="D19" s="507">
        <v>13</v>
      </c>
      <c r="E19" s="507">
        <v>0</v>
      </c>
      <c r="F19" s="508">
        <v>3</v>
      </c>
      <c r="G19" s="511" t="s">
        <v>642</v>
      </c>
      <c r="H19" s="506"/>
      <c r="I19" s="506" t="s">
        <v>412</v>
      </c>
    </row>
    <row r="20" spans="1:13" ht="12.75" x14ac:dyDescent="0.35">
      <c r="A20" s="506" t="str">
        <f t="shared" si="0"/>
        <v>Anbieter1</v>
      </c>
      <c r="B20" s="507">
        <v>1</v>
      </c>
      <c r="C20" s="507">
        <v>0</v>
      </c>
      <c r="D20" s="507">
        <v>14</v>
      </c>
      <c r="E20" s="507">
        <v>0</v>
      </c>
      <c r="F20" s="508">
        <v>3</v>
      </c>
      <c r="G20" s="511" t="s">
        <v>643</v>
      </c>
      <c r="H20" s="506"/>
      <c r="I20" s="506" t="s">
        <v>413</v>
      </c>
    </row>
    <row r="21" spans="1:13" ht="13.15" x14ac:dyDescent="0.35">
      <c r="A21" s="506" t="str">
        <f t="shared" si="0"/>
        <v>Anbieter1</v>
      </c>
      <c r="B21" s="507">
        <v>1</v>
      </c>
      <c r="C21" s="507">
        <v>0</v>
      </c>
      <c r="D21" s="507">
        <v>15</v>
      </c>
      <c r="E21" s="507">
        <v>0</v>
      </c>
      <c r="F21" s="508">
        <v>3</v>
      </c>
      <c r="G21" s="511" t="s">
        <v>644</v>
      </c>
      <c r="H21" s="506"/>
      <c r="I21" s="509" t="s">
        <v>52</v>
      </c>
    </row>
    <row r="22" spans="1:13" ht="12.75" x14ac:dyDescent="0.35">
      <c r="A22" s="506" t="str">
        <f t="shared" si="0"/>
        <v>Anbieter1</v>
      </c>
      <c r="B22" s="507">
        <v>1</v>
      </c>
      <c r="C22" s="507">
        <v>0</v>
      </c>
      <c r="D22" s="507">
        <v>16</v>
      </c>
      <c r="E22" s="507">
        <v>0</v>
      </c>
      <c r="F22" s="508">
        <v>3</v>
      </c>
      <c r="G22" s="511" t="s">
        <v>645</v>
      </c>
      <c r="H22" s="506"/>
      <c r="I22" s="506" t="s">
        <v>53</v>
      </c>
    </row>
    <row r="23" spans="1:13" ht="20.100000000000001" customHeight="1" x14ac:dyDescent="0.35">
      <c r="A23" s="514" t="str">
        <f t="shared" si="0"/>
        <v>Anbieter1</v>
      </c>
      <c r="B23" s="314">
        <v>2</v>
      </c>
      <c r="C23" s="314">
        <v>0</v>
      </c>
      <c r="D23" s="314">
        <v>0</v>
      </c>
      <c r="E23" s="314">
        <v>0</v>
      </c>
      <c r="F23" s="314">
        <v>1</v>
      </c>
      <c r="G23" s="515" t="s">
        <v>284</v>
      </c>
      <c r="H23" s="514"/>
      <c r="I23" s="514" t="s">
        <v>54</v>
      </c>
      <c r="J23" s="45"/>
      <c r="K23" s="45"/>
      <c r="L23" s="50"/>
      <c r="M23" s="50"/>
    </row>
    <row r="24" spans="1:13" ht="20.100000000000001" customHeight="1" x14ac:dyDescent="0.35">
      <c r="A24" s="507" t="str">
        <f t="shared" si="0"/>
        <v>Anbieter1</v>
      </c>
      <c r="B24" s="507">
        <v>2</v>
      </c>
      <c r="C24" s="507">
        <v>0</v>
      </c>
      <c r="D24" s="507">
        <v>1</v>
      </c>
      <c r="E24" s="507">
        <v>0</v>
      </c>
      <c r="F24" s="510" t="s">
        <v>279</v>
      </c>
      <c r="G24" s="511" t="s">
        <v>646</v>
      </c>
      <c r="H24" s="511"/>
      <c r="I24" s="513" t="s">
        <v>55</v>
      </c>
    </row>
    <row r="25" spans="1:13" ht="20.100000000000001" customHeight="1" x14ac:dyDescent="0.35">
      <c r="A25" s="507" t="str">
        <f t="shared" si="0"/>
        <v>Anbieter1</v>
      </c>
      <c r="B25" s="507">
        <v>2</v>
      </c>
      <c r="C25" s="507">
        <v>0</v>
      </c>
      <c r="D25" s="507">
        <v>2</v>
      </c>
      <c r="E25" s="507">
        <v>0</v>
      </c>
      <c r="F25" s="510" t="s">
        <v>279</v>
      </c>
      <c r="G25" s="511" t="s">
        <v>647</v>
      </c>
      <c r="H25" s="511"/>
      <c r="I25" s="513" t="s">
        <v>56</v>
      </c>
    </row>
    <row r="26" spans="1:13" ht="20.100000000000001" customHeight="1" x14ac:dyDescent="0.35">
      <c r="A26" s="507" t="str">
        <f t="shared" si="0"/>
        <v>Anbieter1</v>
      </c>
      <c r="B26" s="507">
        <v>2</v>
      </c>
      <c r="C26" s="507">
        <v>0</v>
      </c>
      <c r="D26" s="507">
        <v>3</v>
      </c>
      <c r="E26" s="507">
        <v>0</v>
      </c>
      <c r="F26" s="510" t="s">
        <v>279</v>
      </c>
      <c r="G26" s="511" t="s">
        <v>648</v>
      </c>
      <c r="H26" s="511"/>
      <c r="I26" s="513" t="s">
        <v>57</v>
      </c>
    </row>
    <row r="27" spans="1:13" ht="20.100000000000001" customHeight="1" x14ac:dyDescent="0.35">
      <c r="A27" s="507" t="str">
        <f t="shared" si="0"/>
        <v>Anbieter1</v>
      </c>
      <c r="B27" s="507">
        <v>2</v>
      </c>
      <c r="C27" s="507">
        <v>0</v>
      </c>
      <c r="D27" s="507">
        <v>4</v>
      </c>
      <c r="E27" s="507">
        <v>0</v>
      </c>
      <c r="F27" s="510" t="s">
        <v>279</v>
      </c>
      <c r="G27" s="511" t="s">
        <v>649</v>
      </c>
      <c r="H27" s="511"/>
      <c r="I27" s="513" t="s">
        <v>58</v>
      </c>
    </row>
    <row r="28" spans="1:13" ht="20.100000000000001" customHeight="1" x14ac:dyDescent="0.35">
      <c r="A28" s="507" t="str">
        <f t="shared" si="0"/>
        <v>Anbieter1</v>
      </c>
      <c r="B28" s="507">
        <v>2</v>
      </c>
      <c r="C28" s="507">
        <v>0</v>
      </c>
      <c r="D28" s="507">
        <v>5</v>
      </c>
      <c r="E28" s="507">
        <v>0</v>
      </c>
      <c r="F28" s="510" t="s">
        <v>279</v>
      </c>
      <c r="G28" s="511" t="s">
        <v>650</v>
      </c>
      <c r="H28" s="511"/>
      <c r="I28" s="513" t="s">
        <v>59</v>
      </c>
    </row>
    <row r="29" spans="1:13" ht="20.100000000000001" customHeight="1" x14ac:dyDescent="0.35">
      <c r="A29" s="514" t="str">
        <f t="shared" si="0"/>
        <v>Anbieter1</v>
      </c>
      <c r="B29" s="314">
        <v>3</v>
      </c>
      <c r="C29" s="314">
        <v>0</v>
      </c>
      <c r="D29" s="314">
        <v>0</v>
      </c>
      <c r="E29" s="314">
        <v>0</v>
      </c>
      <c r="F29" s="314">
        <v>1</v>
      </c>
      <c r="G29" s="515" t="s">
        <v>285</v>
      </c>
      <c r="H29" s="514"/>
      <c r="I29" s="514" t="s">
        <v>60</v>
      </c>
      <c r="J29" s="44"/>
      <c r="K29" s="44"/>
      <c r="L29" s="49"/>
      <c r="M29" s="49"/>
    </row>
    <row r="30" spans="1:13" ht="25.5" x14ac:dyDescent="0.35">
      <c r="A30" s="506" t="str">
        <f t="shared" si="0"/>
        <v>Anbieter1</v>
      </c>
      <c r="B30" s="507">
        <v>3</v>
      </c>
      <c r="C30" s="507">
        <v>0</v>
      </c>
      <c r="D30" s="507">
        <v>1</v>
      </c>
      <c r="E30" s="507">
        <v>0</v>
      </c>
      <c r="F30" s="508">
        <v>3</v>
      </c>
      <c r="G30" s="511" t="s">
        <v>651</v>
      </c>
      <c r="H30" s="506"/>
      <c r="I30" s="506" t="s">
        <v>230</v>
      </c>
    </row>
    <row r="31" spans="1:13" ht="20.100000000000001" customHeight="1" x14ac:dyDescent="0.35">
      <c r="A31" s="514" t="str">
        <f t="shared" si="0"/>
        <v>Anbieter1</v>
      </c>
      <c r="B31" s="314">
        <v>4</v>
      </c>
      <c r="C31" s="314">
        <v>0</v>
      </c>
      <c r="D31" s="314">
        <v>0</v>
      </c>
      <c r="E31" s="314">
        <v>0</v>
      </c>
      <c r="F31" s="314">
        <v>1</v>
      </c>
      <c r="G31" s="515" t="s">
        <v>286</v>
      </c>
      <c r="H31" s="514"/>
      <c r="I31" s="514" t="s">
        <v>61</v>
      </c>
      <c r="J31" s="44"/>
      <c r="K31" s="44"/>
      <c r="L31" s="49"/>
      <c r="M31" s="49"/>
    </row>
    <row r="32" spans="1:13" ht="12.75" x14ac:dyDescent="0.35">
      <c r="A32" s="506" t="str">
        <f t="shared" si="0"/>
        <v>Anbieter1</v>
      </c>
      <c r="B32" s="507">
        <v>4</v>
      </c>
      <c r="C32" s="507">
        <v>0</v>
      </c>
      <c r="D32" s="507">
        <v>1</v>
      </c>
      <c r="E32" s="507">
        <v>0</v>
      </c>
      <c r="F32" s="508">
        <v>3</v>
      </c>
      <c r="G32" s="511" t="s">
        <v>652</v>
      </c>
      <c r="H32" s="506"/>
      <c r="I32" s="506" t="s">
        <v>414</v>
      </c>
    </row>
    <row r="33" spans="1:9" ht="20.100000000000001" customHeight="1" x14ac:dyDescent="0.35">
      <c r="A33" s="514" t="str">
        <f t="shared" si="0"/>
        <v>Anbieter1</v>
      </c>
      <c r="B33" s="314">
        <v>5</v>
      </c>
      <c r="C33" s="314">
        <v>0</v>
      </c>
      <c r="D33" s="314">
        <v>0</v>
      </c>
      <c r="E33" s="314">
        <v>0</v>
      </c>
      <c r="F33" s="314">
        <v>1</v>
      </c>
      <c r="G33" s="515" t="s">
        <v>287</v>
      </c>
      <c r="H33" s="514"/>
      <c r="I33" s="514" t="s">
        <v>350</v>
      </c>
    </row>
    <row r="34" spans="1:9" ht="38.25" x14ac:dyDescent="0.35">
      <c r="A34" s="506" t="str">
        <f t="shared" si="0"/>
        <v>Anbieter1</v>
      </c>
      <c r="B34" s="507">
        <v>5</v>
      </c>
      <c r="C34" s="507">
        <v>0</v>
      </c>
      <c r="D34" s="507">
        <v>1</v>
      </c>
      <c r="E34" s="507">
        <v>0</v>
      </c>
      <c r="F34" s="508">
        <v>3</v>
      </c>
      <c r="G34" s="511" t="s">
        <v>653</v>
      </c>
      <c r="H34" s="506"/>
      <c r="I34" s="506" t="s">
        <v>543</v>
      </c>
    </row>
    <row r="35" spans="1:9" ht="20.100000000000001" customHeight="1" x14ac:dyDescent="0.35">
      <c r="A35" s="514" t="str">
        <f t="shared" si="0"/>
        <v>Anbieter1</v>
      </c>
      <c r="B35" s="314">
        <v>6</v>
      </c>
      <c r="C35" s="314">
        <v>0</v>
      </c>
      <c r="D35" s="314">
        <v>0</v>
      </c>
      <c r="E35" s="314">
        <v>0</v>
      </c>
      <c r="F35" s="314">
        <v>1</v>
      </c>
      <c r="G35" s="515" t="s">
        <v>546</v>
      </c>
      <c r="H35" s="514"/>
      <c r="I35" s="514" t="s">
        <v>544</v>
      </c>
    </row>
    <row r="36" spans="1:9" ht="25.5" x14ac:dyDescent="0.35">
      <c r="A36" s="506" t="str">
        <f t="shared" si="0"/>
        <v>Anbieter1</v>
      </c>
      <c r="B36" s="507">
        <v>6</v>
      </c>
      <c r="C36" s="507">
        <v>0</v>
      </c>
      <c r="D36" s="507">
        <v>1</v>
      </c>
      <c r="E36" s="507">
        <v>0</v>
      </c>
      <c r="F36" s="508">
        <v>3</v>
      </c>
      <c r="G36" s="511" t="s">
        <v>654</v>
      </c>
      <c r="H36" s="506"/>
      <c r="I36" s="506" t="s">
        <v>545</v>
      </c>
    </row>
  </sheetData>
  <sheetProtection algorithmName="SHA-512" hashValue="NL7gyqH7GEnzN8yMeUburlirfqVIWKTi+jpsj2/ZL8+MMkRNqZ1A8xvKvaTEjs6VrcjK2wfxjFXEIEZxyRicow==" saltValue="jbDZpOAKzZaeJv8Zlt6oDg==" spinCount="100000" sheet="1" objects="1" scenarios="1" autoFilter="0"/>
  <phoneticPr fontId="15" type="noConversion"/>
  <pageMargins left="0.511811023622047" right="0.511811023622047" top="0.98425196850393704" bottom="0.78740157480314998" header="0.31496062992126" footer="0.31496062992126"/>
  <pageSetup paperSize="9" orientation="portrait" r:id="rId1"/>
  <headerFooter scaleWithDoc="0">
    <oddHeader>&amp;L&amp;BLeistungsverzeichnis E-Mail-Archivierung_Westpfalz-Klinikum_2026_VgV
&amp;BAG: Westpfalz-Klinikum GmbH
&amp;BRegister: Hinweise&amp;RDatum: 15.09.2026</oddHeader>
    <oddFooter>&amp;LDatei: &amp;F&amp;CHSP-GPC
&amp;RSeite &amp;P von &amp;N&amp;9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15215-8225-4FAE-9F10-9738DF476B9C}">
  <sheetPr>
    <tabColor theme="3"/>
    <pageSetUpPr fitToPage="1"/>
  </sheetPr>
  <dimension ref="A1:T63"/>
  <sheetViews>
    <sheetView showGridLines="0" zoomScale="85" zoomScaleNormal="85" workbookViewId="0">
      <pane xSplit="9" ySplit="5" topLeftCell="J6" activePane="bottomRight" state="frozen"/>
      <selection pane="topRight" activeCell="J1" sqref="J1"/>
      <selection pane="bottomLeft" activeCell="A6" sqref="A6"/>
      <selection pane="bottomRight" activeCell="H31" sqref="H31"/>
    </sheetView>
  </sheetViews>
  <sheetFormatPr baseColWidth="10" defaultColWidth="11.3984375" defaultRowHeight="12.75" outlineLevelRow="1" outlineLevelCol="1" x14ac:dyDescent="0.35"/>
  <cols>
    <col min="1" max="1" width="11.3984375" style="25" hidden="1" customWidth="1" outlineLevel="1"/>
    <col min="2" max="2" width="4.265625" style="21" hidden="1" customWidth="1" outlineLevel="1"/>
    <col min="3" max="5" width="3.73046875" style="21" hidden="1" customWidth="1" outlineLevel="1"/>
    <col min="6" max="6" width="6.73046875" style="21" hidden="1" customWidth="1" outlineLevel="1"/>
    <col min="7" max="7" width="14.73046875" style="499" customWidth="1" collapsed="1"/>
    <col min="8" max="8" width="120.59765625" style="500" customWidth="1"/>
    <col min="9" max="9" width="10.73046875" style="21" bestFit="1" customWidth="1"/>
    <col min="10" max="11" width="19.73046875" style="39" hidden="1" customWidth="1"/>
    <col min="12" max="12" width="21.73046875" style="39" hidden="1" customWidth="1"/>
    <col min="13" max="13" width="13.265625" style="21" hidden="1" customWidth="1"/>
    <col min="14" max="14" width="8.73046875" style="39" hidden="1" customWidth="1" outlineLevel="1"/>
    <col min="15" max="15" width="21.73046875" style="39" customWidth="1" collapsed="1"/>
    <col min="16" max="16" width="79.73046875" style="500" customWidth="1"/>
    <col min="17" max="17" width="8.73046875" style="21" hidden="1" customWidth="1"/>
    <col min="18" max="16384" width="11.3984375" style="25"/>
  </cols>
  <sheetData>
    <row r="1" spans="1:20" ht="13.15" hidden="1" outlineLevel="1" x14ac:dyDescent="0.35">
      <c r="A1" s="96" t="s">
        <v>418</v>
      </c>
      <c r="B1" s="316"/>
      <c r="C1" s="316" t="s">
        <v>358</v>
      </c>
      <c r="D1" s="316"/>
      <c r="E1" s="316"/>
      <c r="F1" s="316"/>
      <c r="G1" s="307" t="s">
        <v>418</v>
      </c>
      <c r="H1" s="307"/>
      <c r="I1" s="316"/>
      <c r="J1" s="96"/>
      <c r="K1" s="96"/>
      <c r="L1" s="96"/>
      <c r="M1" s="317"/>
      <c r="N1" s="96"/>
      <c r="O1" s="96"/>
      <c r="P1" s="307"/>
      <c r="Q1" s="317"/>
    </row>
    <row r="2" spans="1:20" ht="13.15" hidden="1" outlineLevel="1" x14ac:dyDescent="0.35">
      <c r="A2" s="96"/>
      <c r="B2" s="316"/>
      <c r="C2" s="316"/>
      <c r="D2" s="316"/>
      <c r="E2" s="316"/>
      <c r="F2" s="316"/>
      <c r="G2" s="307"/>
      <c r="H2" s="307"/>
      <c r="I2" s="316"/>
      <c r="J2" s="96"/>
      <c r="K2" s="96"/>
      <c r="L2" s="96"/>
      <c r="M2" s="317"/>
      <c r="N2" s="96"/>
      <c r="O2" s="96"/>
      <c r="P2" s="307"/>
      <c r="Q2" s="317"/>
    </row>
    <row r="3" spans="1:20" ht="13.9" collapsed="1" x14ac:dyDescent="0.35">
      <c r="A3" s="96"/>
      <c r="B3" s="316"/>
      <c r="C3" s="316"/>
      <c r="D3" s="316"/>
      <c r="E3" s="316"/>
      <c r="F3" s="316"/>
      <c r="G3" s="308"/>
      <c r="H3" s="318" t="s">
        <v>419</v>
      </c>
      <c r="I3" s="319"/>
      <c r="J3" s="309"/>
      <c r="K3" s="309"/>
      <c r="L3" s="320" t="s">
        <v>62</v>
      </c>
      <c r="M3" s="321">
        <f>M6</f>
        <v>0</v>
      </c>
      <c r="N3" s="309" t="e">
        <f>M3/$M$3</f>
        <v>#DIV/0!</v>
      </c>
      <c r="O3" s="309"/>
      <c r="P3" s="322"/>
      <c r="Q3" s="323">
        <f>Q6</f>
        <v>0</v>
      </c>
      <c r="S3" s="496">
        <f>M3*Punkte2</f>
        <v>0</v>
      </c>
      <c r="T3" s="497" t="s">
        <v>63</v>
      </c>
    </row>
    <row r="4" spans="1:20" ht="13.9" x14ac:dyDescent="0.35">
      <c r="A4" s="96"/>
      <c r="B4" s="316"/>
      <c r="C4" s="316"/>
      <c r="D4" s="316"/>
      <c r="E4" s="316"/>
      <c r="F4" s="316"/>
      <c r="G4" s="311"/>
      <c r="H4" s="98" t="s">
        <v>64</v>
      </c>
      <c r="I4" s="316"/>
      <c r="J4" s="96" t="s">
        <v>65</v>
      </c>
      <c r="K4" s="316"/>
      <c r="L4" s="96"/>
      <c r="M4" s="317" t="s">
        <v>66</v>
      </c>
      <c r="N4" s="96" t="s">
        <v>66</v>
      </c>
      <c r="O4" s="459" t="str">
        <f>Bietername</f>
        <v>Anbieter1</v>
      </c>
      <c r="P4" s="460"/>
      <c r="Q4" s="324"/>
    </row>
    <row r="5" spans="1:20" ht="13.15" x14ac:dyDescent="0.35">
      <c r="A5" s="96" t="s">
        <v>1</v>
      </c>
      <c r="B5" s="316" t="s">
        <v>2</v>
      </c>
      <c r="C5" s="316" t="s">
        <v>3</v>
      </c>
      <c r="D5" s="316" t="s">
        <v>4</v>
      </c>
      <c r="E5" s="316" t="s">
        <v>5</v>
      </c>
      <c r="F5" s="316" t="s">
        <v>6</v>
      </c>
      <c r="G5" s="325" t="s">
        <v>7</v>
      </c>
      <c r="H5" s="326" t="s">
        <v>420</v>
      </c>
      <c r="I5" s="327" t="s">
        <v>67</v>
      </c>
      <c r="J5" s="328"/>
      <c r="K5" s="328"/>
      <c r="L5" s="328"/>
      <c r="M5" s="329" t="s">
        <v>68</v>
      </c>
      <c r="N5" s="328" t="s">
        <v>421</v>
      </c>
      <c r="O5" s="328" t="s">
        <v>10</v>
      </c>
      <c r="P5" s="327" t="s">
        <v>70</v>
      </c>
      <c r="Q5" s="330"/>
    </row>
    <row r="6" spans="1:20" ht="26.25" x14ac:dyDescent="0.35">
      <c r="A6" s="482" t="str">
        <f t="shared" ref="A6:A37" si="0">Bietername</f>
        <v>Anbieter1</v>
      </c>
      <c r="B6" s="461">
        <v>1</v>
      </c>
      <c r="C6" s="461"/>
      <c r="D6" s="461"/>
      <c r="E6" s="461"/>
      <c r="F6" s="461">
        <v>1</v>
      </c>
      <c r="G6" s="485" t="s">
        <v>422</v>
      </c>
      <c r="H6" s="462" t="s">
        <v>420</v>
      </c>
      <c r="I6" s="461" t="s">
        <v>269</v>
      </c>
      <c r="J6" s="463"/>
      <c r="K6" s="463"/>
      <c r="L6" s="463"/>
      <c r="M6" s="464">
        <f>M7+M10+M33+M36+M39+M42+M47+M54+M59</f>
        <v>0</v>
      </c>
      <c r="N6" s="465"/>
      <c r="O6" s="466" t="s">
        <v>423</v>
      </c>
      <c r="P6" s="467"/>
      <c r="Q6" s="464">
        <f>Q7+Q10+Q33+Q36+Q39+Q42+Q47+Q54+Q59</f>
        <v>0</v>
      </c>
    </row>
    <row r="7" spans="1:20" s="498" customFormat="1" ht="26.25" x14ac:dyDescent="0.35">
      <c r="A7" s="483" t="str">
        <f t="shared" si="0"/>
        <v>Anbieter1</v>
      </c>
      <c r="B7" s="468">
        <v>1</v>
      </c>
      <c r="C7" s="468">
        <v>1</v>
      </c>
      <c r="D7" s="468"/>
      <c r="E7" s="468"/>
      <c r="F7" s="468">
        <v>2</v>
      </c>
      <c r="G7" s="486" t="s">
        <v>424</v>
      </c>
      <c r="H7" s="469" t="s">
        <v>425</v>
      </c>
      <c r="I7" s="468" t="s">
        <v>269</v>
      </c>
      <c r="J7" s="470"/>
      <c r="K7" s="470"/>
      <c r="L7" s="470"/>
      <c r="M7" s="471">
        <f>M8</f>
        <v>0</v>
      </c>
      <c r="N7" s="472"/>
      <c r="O7" s="473"/>
      <c r="P7" s="474"/>
      <c r="Q7" s="471">
        <f>Q8</f>
        <v>0</v>
      </c>
      <c r="R7" s="501"/>
    </row>
    <row r="8" spans="1:20" ht="20.25" x14ac:dyDescent="0.35">
      <c r="A8" s="484" t="str">
        <f t="shared" si="0"/>
        <v>Anbieter1</v>
      </c>
      <c r="B8" s="475">
        <v>1</v>
      </c>
      <c r="C8" s="475">
        <v>1</v>
      </c>
      <c r="D8" s="475">
        <v>1</v>
      </c>
      <c r="E8" s="475"/>
      <c r="F8" s="475">
        <v>3</v>
      </c>
      <c r="G8" s="487" t="s">
        <v>426</v>
      </c>
      <c r="H8" s="476" t="s">
        <v>427</v>
      </c>
      <c r="I8" s="475" t="s">
        <v>269</v>
      </c>
      <c r="J8" s="477"/>
      <c r="K8" s="477"/>
      <c r="L8" s="477"/>
      <c r="M8" s="478">
        <f>SUM(M9:M9)</f>
        <v>0</v>
      </c>
      <c r="N8" s="479"/>
      <c r="O8" s="480" t="s">
        <v>345</v>
      </c>
      <c r="P8" s="481"/>
      <c r="Q8" s="478">
        <f>SUM(Q9:Q9)</f>
        <v>0</v>
      </c>
    </row>
    <row r="9" spans="1:20" ht="52.5" x14ac:dyDescent="0.35">
      <c r="A9" s="451" t="str">
        <f t="shared" si="0"/>
        <v>Anbieter1</v>
      </c>
      <c r="B9" s="450">
        <v>1</v>
      </c>
      <c r="C9" s="450">
        <v>1</v>
      </c>
      <c r="D9" s="450">
        <v>1</v>
      </c>
      <c r="E9" s="450">
        <v>1</v>
      </c>
      <c r="F9" s="450">
        <v>4</v>
      </c>
      <c r="G9" s="452" t="s">
        <v>428</v>
      </c>
      <c r="H9" s="453" t="s">
        <v>429</v>
      </c>
      <c r="I9" s="450" t="s">
        <v>2</v>
      </c>
      <c r="J9" s="454" t="s">
        <v>72</v>
      </c>
      <c r="K9" s="454"/>
      <c r="L9" s="454" t="s">
        <v>73</v>
      </c>
      <c r="M9" s="455"/>
      <c r="N9" s="456"/>
      <c r="O9" s="457"/>
      <c r="P9" s="458"/>
      <c r="Q9" s="455"/>
    </row>
    <row r="10" spans="1:20" s="498" customFormat="1" ht="26.25" x14ac:dyDescent="0.35">
      <c r="A10" s="483" t="str">
        <f t="shared" si="0"/>
        <v>Anbieter1</v>
      </c>
      <c r="B10" s="468">
        <v>1</v>
      </c>
      <c r="C10" s="468">
        <v>2</v>
      </c>
      <c r="D10" s="468"/>
      <c r="E10" s="468"/>
      <c r="F10" s="468">
        <v>2</v>
      </c>
      <c r="G10" s="486" t="s">
        <v>430</v>
      </c>
      <c r="H10" s="469" t="s">
        <v>431</v>
      </c>
      <c r="I10" s="468" t="s">
        <v>269</v>
      </c>
      <c r="J10" s="470"/>
      <c r="K10" s="470"/>
      <c r="L10" s="470"/>
      <c r="M10" s="471">
        <f>M11+M21</f>
        <v>0</v>
      </c>
      <c r="N10" s="472"/>
      <c r="O10" s="473"/>
      <c r="P10" s="474"/>
      <c r="Q10" s="471">
        <f>Q11+Q21</f>
        <v>0</v>
      </c>
    </row>
    <row r="11" spans="1:20" ht="39.4" x14ac:dyDescent="0.35">
      <c r="A11" s="484" t="str">
        <f t="shared" si="0"/>
        <v>Anbieter1</v>
      </c>
      <c r="B11" s="475">
        <v>1</v>
      </c>
      <c r="C11" s="475">
        <v>2</v>
      </c>
      <c r="D11" s="475">
        <v>1</v>
      </c>
      <c r="E11" s="475"/>
      <c r="F11" s="475">
        <v>3</v>
      </c>
      <c r="G11" s="487" t="s">
        <v>432</v>
      </c>
      <c r="H11" s="476" t="s">
        <v>433</v>
      </c>
      <c r="I11" s="475" t="s">
        <v>269</v>
      </c>
      <c r="J11" s="477"/>
      <c r="K11" s="477"/>
      <c r="L11" s="477"/>
      <c r="M11" s="478">
        <f>SUM(M12:M20)</f>
        <v>0</v>
      </c>
      <c r="N11" s="479"/>
      <c r="O11" s="480" t="s">
        <v>345</v>
      </c>
      <c r="P11" s="481"/>
      <c r="Q11" s="478">
        <f>SUM(Q12:Q20)</f>
        <v>0</v>
      </c>
    </row>
    <row r="12" spans="1:20" ht="26.25" x14ac:dyDescent="0.35">
      <c r="A12" s="451" t="str">
        <f t="shared" si="0"/>
        <v>Anbieter1</v>
      </c>
      <c r="B12" s="450">
        <v>1</v>
      </c>
      <c r="C12" s="450">
        <v>2</v>
      </c>
      <c r="D12" s="450">
        <v>1</v>
      </c>
      <c r="E12" s="450">
        <v>1</v>
      </c>
      <c r="F12" s="450">
        <v>4</v>
      </c>
      <c r="G12" s="452" t="s">
        <v>434</v>
      </c>
      <c r="H12" s="453" t="s">
        <v>435</v>
      </c>
      <c r="I12" s="450" t="s">
        <v>2</v>
      </c>
      <c r="J12" s="454" t="s">
        <v>72</v>
      </c>
      <c r="K12" s="454"/>
      <c r="L12" s="454" t="s">
        <v>73</v>
      </c>
      <c r="M12" s="455"/>
      <c r="N12" s="456"/>
      <c r="O12" s="457"/>
      <c r="P12" s="458"/>
      <c r="Q12" s="455"/>
    </row>
    <row r="13" spans="1:20" ht="39.4" x14ac:dyDescent="0.35">
      <c r="A13" s="451" t="str">
        <f t="shared" si="0"/>
        <v>Anbieter1</v>
      </c>
      <c r="B13" s="450">
        <v>1</v>
      </c>
      <c r="C13" s="450">
        <v>2</v>
      </c>
      <c r="D13" s="450">
        <v>1</v>
      </c>
      <c r="E13" s="450">
        <v>2</v>
      </c>
      <c r="F13" s="450">
        <v>4</v>
      </c>
      <c r="G13" s="452" t="s">
        <v>436</v>
      </c>
      <c r="H13" s="453" t="s">
        <v>437</v>
      </c>
      <c r="I13" s="450" t="s">
        <v>2</v>
      </c>
      <c r="J13" s="454" t="s">
        <v>72</v>
      </c>
      <c r="K13" s="454"/>
      <c r="L13" s="454" t="s">
        <v>73</v>
      </c>
      <c r="M13" s="455"/>
      <c r="N13" s="456"/>
      <c r="O13" s="457"/>
      <c r="P13" s="458"/>
      <c r="Q13" s="455"/>
    </row>
    <row r="14" spans="1:20" ht="26.25" x14ac:dyDescent="0.35">
      <c r="A14" s="451" t="str">
        <f t="shared" si="0"/>
        <v>Anbieter1</v>
      </c>
      <c r="B14" s="450">
        <v>1</v>
      </c>
      <c r="C14" s="450">
        <v>2</v>
      </c>
      <c r="D14" s="450">
        <v>1</v>
      </c>
      <c r="E14" s="450">
        <v>3</v>
      </c>
      <c r="F14" s="450">
        <v>4</v>
      </c>
      <c r="G14" s="452" t="s">
        <v>438</v>
      </c>
      <c r="H14" s="453" t="s">
        <v>439</v>
      </c>
      <c r="I14" s="450" t="s">
        <v>2</v>
      </c>
      <c r="J14" s="454" t="s">
        <v>72</v>
      </c>
      <c r="K14" s="454"/>
      <c r="L14" s="454" t="s">
        <v>73</v>
      </c>
      <c r="M14" s="455"/>
      <c r="N14" s="456"/>
      <c r="O14" s="457"/>
      <c r="P14" s="458"/>
      <c r="Q14" s="455"/>
      <c r="R14" s="502"/>
    </row>
    <row r="15" spans="1:20" ht="26.25" x14ac:dyDescent="0.35">
      <c r="A15" s="451" t="str">
        <f t="shared" si="0"/>
        <v>Anbieter1</v>
      </c>
      <c r="B15" s="450">
        <v>1</v>
      </c>
      <c r="C15" s="450">
        <v>2</v>
      </c>
      <c r="D15" s="450">
        <v>1</v>
      </c>
      <c r="E15" s="450">
        <v>4</v>
      </c>
      <c r="F15" s="450">
        <v>4</v>
      </c>
      <c r="G15" s="452" t="s">
        <v>440</v>
      </c>
      <c r="H15" s="453" t="s">
        <v>441</v>
      </c>
      <c r="I15" s="450" t="s">
        <v>2</v>
      </c>
      <c r="J15" s="454" t="s">
        <v>72</v>
      </c>
      <c r="K15" s="454"/>
      <c r="L15" s="454" t="s">
        <v>73</v>
      </c>
      <c r="M15" s="455"/>
      <c r="N15" s="456"/>
      <c r="O15" s="457"/>
      <c r="P15" s="458"/>
      <c r="Q15" s="455"/>
    </row>
    <row r="16" spans="1:20" ht="39.4" x14ac:dyDescent="0.35">
      <c r="A16" s="451" t="str">
        <f t="shared" si="0"/>
        <v>Anbieter1</v>
      </c>
      <c r="B16" s="450">
        <v>1</v>
      </c>
      <c r="C16" s="450">
        <v>2</v>
      </c>
      <c r="D16" s="450">
        <v>1</v>
      </c>
      <c r="E16" s="450">
        <v>5</v>
      </c>
      <c r="F16" s="450">
        <v>4</v>
      </c>
      <c r="G16" s="452" t="s">
        <v>442</v>
      </c>
      <c r="H16" s="453" t="s">
        <v>443</v>
      </c>
      <c r="I16" s="450" t="s">
        <v>2</v>
      </c>
      <c r="J16" s="454" t="s">
        <v>72</v>
      </c>
      <c r="K16" s="454"/>
      <c r="L16" s="454" t="s">
        <v>73</v>
      </c>
      <c r="M16" s="455"/>
      <c r="N16" s="456"/>
      <c r="O16" s="457"/>
      <c r="P16" s="458"/>
      <c r="Q16" s="455"/>
    </row>
    <row r="17" spans="1:18" ht="26.25" x14ac:dyDescent="0.35">
      <c r="A17" s="451" t="str">
        <f t="shared" si="0"/>
        <v>Anbieter1</v>
      </c>
      <c r="B17" s="450">
        <v>1</v>
      </c>
      <c r="C17" s="450">
        <v>2</v>
      </c>
      <c r="D17" s="450">
        <v>1</v>
      </c>
      <c r="E17" s="450">
        <v>6</v>
      </c>
      <c r="F17" s="450">
        <v>4</v>
      </c>
      <c r="G17" s="452" t="s">
        <v>444</v>
      </c>
      <c r="H17" s="453" t="s">
        <v>445</v>
      </c>
      <c r="I17" s="450" t="s">
        <v>2</v>
      </c>
      <c r="J17" s="454" t="s">
        <v>72</v>
      </c>
      <c r="K17" s="454"/>
      <c r="L17" s="454" t="s">
        <v>73</v>
      </c>
      <c r="M17" s="455"/>
      <c r="N17" s="456"/>
      <c r="O17" s="457"/>
      <c r="P17" s="458"/>
      <c r="Q17" s="455"/>
      <c r="R17" s="502"/>
    </row>
    <row r="18" spans="1:18" ht="26.25" x14ac:dyDescent="0.35">
      <c r="A18" s="451" t="str">
        <f t="shared" si="0"/>
        <v>Anbieter1</v>
      </c>
      <c r="B18" s="450">
        <v>1</v>
      </c>
      <c r="C18" s="450">
        <v>2</v>
      </c>
      <c r="D18" s="450">
        <v>1</v>
      </c>
      <c r="E18" s="450">
        <v>7</v>
      </c>
      <c r="F18" s="450">
        <v>4</v>
      </c>
      <c r="G18" s="452" t="s">
        <v>446</v>
      </c>
      <c r="H18" s="453" t="s">
        <v>447</v>
      </c>
      <c r="I18" s="450" t="s">
        <v>2</v>
      </c>
      <c r="J18" s="454" t="s">
        <v>72</v>
      </c>
      <c r="K18" s="454"/>
      <c r="L18" s="454" t="s">
        <v>73</v>
      </c>
      <c r="M18" s="455"/>
      <c r="N18" s="456"/>
      <c r="O18" s="457"/>
      <c r="P18" s="458"/>
      <c r="Q18" s="455"/>
      <c r="R18" s="502"/>
    </row>
    <row r="19" spans="1:18" ht="26.25" x14ac:dyDescent="0.35">
      <c r="A19" s="451" t="str">
        <f t="shared" si="0"/>
        <v>Anbieter1</v>
      </c>
      <c r="B19" s="450">
        <v>1</v>
      </c>
      <c r="C19" s="450">
        <v>2</v>
      </c>
      <c r="D19" s="450">
        <v>1</v>
      </c>
      <c r="E19" s="450">
        <v>8</v>
      </c>
      <c r="F19" s="450">
        <v>4</v>
      </c>
      <c r="G19" s="452" t="s">
        <v>448</v>
      </c>
      <c r="H19" s="453" t="s">
        <v>449</v>
      </c>
      <c r="I19" s="450" t="s">
        <v>2</v>
      </c>
      <c r="J19" s="454" t="s">
        <v>72</v>
      </c>
      <c r="K19" s="454"/>
      <c r="L19" s="454" t="s">
        <v>73</v>
      </c>
      <c r="M19" s="455"/>
      <c r="N19" s="456"/>
      <c r="O19" s="457"/>
      <c r="P19" s="458"/>
      <c r="Q19" s="455"/>
    </row>
    <row r="20" spans="1:18" ht="39.4" x14ac:dyDescent="0.35">
      <c r="A20" s="451" t="str">
        <f t="shared" si="0"/>
        <v>Anbieter1</v>
      </c>
      <c r="B20" s="450">
        <v>1</v>
      </c>
      <c r="C20" s="450">
        <v>2</v>
      </c>
      <c r="D20" s="450">
        <v>1</v>
      </c>
      <c r="E20" s="450">
        <v>9</v>
      </c>
      <c r="F20" s="450">
        <v>4</v>
      </c>
      <c r="G20" s="452" t="s">
        <v>450</v>
      </c>
      <c r="H20" s="453" t="s">
        <v>451</v>
      </c>
      <c r="I20" s="450" t="s">
        <v>2</v>
      </c>
      <c r="J20" s="454" t="s">
        <v>72</v>
      </c>
      <c r="K20" s="454"/>
      <c r="L20" s="454" t="s">
        <v>73</v>
      </c>
      <c r="M20" s="455"/>
      <c r="N20" s="456"/>
      <c r="O20" s="457"/>
      <c r="P20" s="458"/>
      <c r="Q20" s="455"/>
    </row>
    <row r="21" spans="1:18" ht="26.25" x14ac:dyDescent="0.35">
      <c r="A21" s="484" t="str">
        <f t="shared" si="0"/>
        <v>Anbieter1</v>
      </c>
      <c r="B21" s="475">
        <v>1</v>
      </c>
      <c r="C21" s="475">
        <v>2</v>
      </c>
      <c r="D21" s="475">
        <v>2</v>
      </c>
      <c r="E21" s="475"/>
      <c r="F21" s="475">
        <v>3</v>
      </c>
      <c r="G21" s="487" t="s">
        <v>452</v>
      </c>
      <c r="H21" s="476" t="s">
        <v>453</v>
      </c>
      <c r="I21" s="475" t="s">
        <v>269</v>
      </c>
      <c r="J21" s="477"/>
      <c r="K21" s="477"/>
      <c r="L21" s="477"/>
      <c r="M21" s="478">
        <f>SUM(M22:M32)</f>
        <v>0</v>
      </c>
      <c r="N21" s="479"/>
      <c r="O21" s="480" t="s">
        <v>345</v>
      </c>
      <c r="P21" s="481"/>
      <c r="Q21" s="478">
        <f>SUM(Q22:Q32)</f>
        <v>0</v>
      </c>
    </row>
    <row r="22" spans="1:18" ht="26.25" x14ac:dyDescent="0.35">
      <c r="A22" s="451" t="str">
        <f t="shared" si="0"/>
        <v>Anbieter1</v>
      </c>
      <c r="B22" s="450">
        <v>1</v>
      </c>
      <c r="C22" s="450">
        <v>2</v>
      </c>
      <c r="D22" s="450">
        <v>2</v>
      </c>
      <c r="E22" s="450">
        <v>1</v>
      </c>
      <c r="F22" s="450">
        <v>4</v>
      </c>
      <c r="G22" s="452" t="s">
        <v>454</v>
      </c>
      <c r="H22" s="453" t="s">
        <v>455</v>
      </c>
      <c r="I22" s="450" t="s">
        <v>2</v>
      </c>
      <c r="J22" s="454" t="s">
        <v>72</v>
      </c>
      <c r="K22" s="454"/>
      <c r="L22" s="454" t="s">
        <v>73</v>
      </c>
      <c r="M22" s="455"/>
      <c r="N22" s="456"/>
      <c r="O22" s="457"/>
      <c r="P22" s="458"/>
      <c r="Q22" s="455"/>
    </row>
    <row r="23" spans="1:18" ht="39.4" x14ac:dyDescent="0.35">
      <c r="A23" s="451" t="str">
        <f t="shared" si="0"/>
        <v>Anbieter1</v>
      </c>
      <c r="B23" s="450">
        <v>1</v>
      </c>
      <c r="C23" s="450">
        <v>2</v>
      </c>
      <c r="D23" s="450">
        <v>2</v>
      </c>
      <c r="E23" s="450">
        <v>2</v>
      </c>
      <c r="F23" s="450">
        <v>4</v>
      </c>
      <c r="G23" s="452" t="s">
        <v>456</v>
      </c>
      <c r="H23" s="453" t="s">
        <v>457</v>
      </c>
      <c r="I23" s="450" t="s">
        <v>2</v>
      </c>
      <c r="J23" s="454" t="s">
        <v>72</v>
      </c>
      <c r="K23" s="454"/>
      <c r="L23" s="454" t="s">
        <v>73</v>
      </c>
      <c r="M23" s="455"/>
      <c r="N23" s="456"/>
      <c r="O23" s="457"/>
      <c r="P23" s="458"/>
      <c r="Q23" s="455"/>
    </row>
    <row r="24" spans="1:18" ht="39.4" x14ac:dyDescent="0.35">
      <c r="A24" s="451" t="str">
        <f t="shared" si="0"/>
        <v>Anbieter1</v>
      </c>
      <c r="B24" s="450">
        <v>1</v>
      </c>
      <c r="C24" s="450">
        <v>2</v>
      </c>
      <c r="D24" s="450">
        <v>2</v>
      </c>
      <c r="E24" s="450">
        <v>3</v>
      </c>
      <c r="F24" s="450">
        <v>4</v>
      </c>
      <c r="G24" s="452" t="s">
        <v>458</v>
      </c>
      <c r="H24" s="453" t="s">
        <v>459</v>
      </c>
      <c r="I24" s="450" t="s">
        <v>2</v>
      </c>
      <c r="J24" s="454" t="s">
        <v>72</v>
      </c>
      <c r="K24" s="454"/>
      <c r="L24" s="454" t="s">
        <v>73</v>
      </c>
      <c r="M24" s="455"/>
      <c r="N24" s="456"/>
      <c r="O24" s="457"/>
      <c r="P24" s="458"/>
      <c r="Q24" s="455"/>
    </row>
    <row r="25" spans="1:18" ht="26.25" x14ac:dyDescent="0.35">
      <c r="A25" s="451" t="str">
        <f t="shared" si="0"/>
        <v>Anbieter1</v>
      </c>
      <c r="B25" s="450">
        <v>1</v>
      </c>
      <c r="C25" s="450">
        <v>2</v>
      </c>
      <c r="D25" s="450">
        <v>2</v>
      </c>
      <c r="E25" s="450">
        <v>4</v>
      </c>
      <c r="F25" s="450">
        <v>4</v>
      </c>
      <c r="G25" s="452" t="s">
        <v>460</v>
      </c>
      <c r="H25" s="453" t="s">
        <v>461</v>
      </c>
      <c r="I25" s="450" t="s">
        <v>2</v>
      </c>
      <c r="J25" s="454" t="s">
        <v>72</v>
      </c>
      <c r="K25" s="454"/>
      <c r="L25" s="454" t="s">
        <v>73</v>
      </c>
      <c r="M25" s="455"/>
      <c r="N25" s="456"/>
      <c r="O25" s="457"/>
      <c r="P25" s="458"/>
      <c r="Q25" s="455"/>
    </row>
    <row r="26" spans="1:18" ht="39.4" x14ac:dyDescent="0.35">
      <c r="A26" s="451" t="str">
        <f t="shared" si="0"/>
        <v>Anbieter1</v>
      </c>
      <c r="B26" s="450">
        <v>1</v>
      </c>
      <c r="C26" s="450">
        <v>2</v>
      </c>
      <c r="D26" s="450">
        <v>2</v>
      </c>
      <c r="E26" s="450">
        <v>5</v>
      </c>
      <c r="F26" s="450">
        <v>4</v>
      </c>
      <c r="G26" s="452" t="s">
        <v>462</v>
      </c>
      <c r="H26" s="453" t="s">
        <v>463</v>
      </c>
      <c r="I26" s="450" t="s">
        <v>2</v>
      </c>
      <c r="J26" s="454" t="s">
        <v>72</v>
      </c>
      <c r="K26" s="454"/>
      <c r="L26" s="454" t="s">
        <v>73</v>
      </c>
      <c r="M26" s="455"/>
      <c r="N26" s="456"/>
      <c r="O26" s="457"/>
      <c r="P26" s="458"/>
      <c r="Q26" s="455"/>
    </row>
    <row r="27" spans="1:18" ht="26.25" x14ac:dyDescent="0.35">
      <c r="A27" s="451" t="str">
        <f t="shared" si="0"/>
        <v>Anbieter1</v>
      </c>
      <c r="B27" s="450">
        <v>1</v>
      </c>
      <c r="C27" s="450">
        <v>2</v>
      </c>
      <c r="D27" s="450">
        <v>2</v>
      </c>
      <c r="E27" s="450">
        <v>6</v>
      </c>
      <c r="F27" s="450">
        <v>4</v>
      </c>
      <c r="G27" s="452" t="s">
        <v>464</v>
      </c>
      <c r="H27" s="453" t="s">
        <v>465</v>
      </c>
      <c r="I27" s="450" t="s">
        <v>2</v>
      </c>
      <c r="J27" s="454" t="s">
        <v>72</v>
      </c>
      <c r="K27" s="454"/>
      <c r="L27" s="454" t="s">
        <v>73</v>
      </c>
      <c r="M27" s="455"/>
      <c r="N27" s="456"/>
      <c r="O27" s="457"/>
      <c r="P27" s="458"/>
      <c r="Q27" s="455"/>
    </row>
    <row r="28" spans="1:18" ht="39.4" x14ac:dyDescent="0.35">
      <c r="A28" s="451" t="str">
        <f t="shared" si="0"/>
        <v>Anbieter1</v>
      </c>
      <c r="B28" s="450">
        <v>1</v>
      </c>
      <c r="C28" s="450">
        <v>2</v>
      </c>
      <c r="D28" s="450">
        <v>2</v>
      </c>
      <c r="E28" s="450">
        <v>7</v>
      </c>
      <c r="F28" s="450">
        <v>4</v>
      </c>
      <c r="G28" s="452" t="s">
        <v>466</v>
      </c>
      <c r="H28" s="453" t="s">
        <v>467</v>
      </c>
      <c r="I28" s="450" t="s">
        <v>2</v>
      </c>
      <c r="J28" s="454" t="s">
        <v>72</v>
      </c>
      <c r="K28" s="454"/>
      <c r="L28" s="454" t="s">
        <v>73</v>
      </c>
      <c r="M28" s="455"/>
      <c r="N28" s="456"/>
      <c r="O28" s="457"/>
      <c r="P28" s="458"/>
      <c r="Q28" s="455"/>
    </row>
    <row r="29" spans="1:18" ht="26.25" x14ac:dyDescent="0.35">
      <c r="A29" s="451" t="str">
        <f t="shared" si="0"/>
        <v>Anbieter1</v>
      </c>
      <c r="B29" s="450">
        <v>1</v>
      </c>
      <c r="C29" s="450">
        <v>2</v>
      </c>
      <c r="D29" s="450">
        <v>2</v>
      </c>
      <c r="E29" s="450">
        <v>8</v>
      </c>
      <c r="F29" s="450">
        <v>4</v>
      </c>
      <c r="G29" s="452" t="s">
        <v>468</v>
      </c>
      <c r="H29" s="453" t="s">
        <v>469</v>
      </c>
      <c r="I29" s="450" t="s">
        <v>2</v>
      </c>
      <c r="J29" s="454" t="s">
        <v>72</v>
      </c>
      <c r="K29" s="454"/>
      <c r="L29" s="454" t="s">
        <v>73</v>
      </c>
      <c r="M29" s="455"/>
      <c r="N29" s="456"/>
      <c r="O29" s="457"/>
      <c r="P29" s="458"/>
      <c r="Q29" s="455"/>
    </row>
    <row r="30" spans="1:18" ht="26.25" x14ac:dyDescent="0.35">
      <c r="A30" s="451" t="str">
        <f t="shared" si="0"/>
        <v>Anbieter1</v>
      </c>
      <c r="B30" s="450">
        <v>1</v>
      </c>
      <c r="C30" s="450">
        <v>2</v>
      </c>
      <c r="D30" s="450">
        <v>2</v>
      </c>
      <c r="E30" s="450">
        <v>9</v>
      </c>
      <c r="F30" s="450">
        <v>4</v>
      </c>
      <c r="G30" s="452" t="s">
        <v>470</v>
      </c>
      <c r="H30" s="453" t="s">
        <v>471</v>
      </c>
      <c r="I30" s="450" t="s">
        <v>2</v>
      </c>
      <c r="J30" s="454" t="s">
        <v>72</v>
      </c>
      <c r="K30" s="454"/>
      <c r="L30" s="454" t="s">
        <v>73</v>
      </c>
      <c r="M30" s="455"/>
      <c r="N30" s="456"/>
      <c r="O30" s="457"/>
      <c r="P30" s="458"/>
      <c r="Q30" s="455"/>
    </row>
    <row r="31" spans="1:18" ht="26.25" x14ac:dyDescent="0.35">
      <c r="A31" s="451" t="str">
        <f t="shared" si="0"/>
        <v>Anbieter1</v>
      </c>
      <c r="B31" s="450">
        <v>1</v>
      </c>
      <c r="C31" s="450">
        <v>2</v>
      </c>
      <c r="D31" s="450">
        <v>2</v>
      </c>
      <c r="E31" s="450">
        <v>10</v>
      </c>
      <c r="F31" s="450">
        <v>4</v>
      </c>
      <c r="G31" s="452" t="s">
        <v>472</v>
      </c>
      <c r="H31" s="453" t="s">
        <v>473</v>
      </c>
      <c r="I31" s="450" t="s">
        <v>2</v>
      </c>
      <c r="J31" s="454" t="s">
        <v>72</v>
      </c>
      <c r="K31" s="454"/>
      <c r="L31" s="454" t="s">
        <v>73</v>
      </c>
      <c r="M31" s="455"/>
      <c r="N31" s="456"/>
      <c r="O31" s="457"/>
      <c r="P31" s="458"/>
      <c r="Q31" s="455"/>
    </row>
    <row r="32" spans="1:18" ht="26.25" x14ac:dyDescent="0.35">
      <c r="A32" s="451" t="str">
        <f t="shared" si="0"/>
        <v>Anbieter1</v>
      </c>
      <c r="B32" s="450">
        <v>1</v>
      </c>
      <c r="C32" s="450">
        <v>2</v>
      </c>
      <c r="D32" s="450">
        <v>2</v>
      </c>
      <c r="E32" s="450">
        <v>11</v>
      </c>
      <c r="F32" s="450">
        <v>4</v>
      </c>
      <c r="G32" s="452" t="s">
        <v>474</v>
      </c>
      <c r="H32" s="453" t="s">
        <v>475</v>
      </c>
      <c r="I32" s="450" t="s">
        <v>2</v>
      </c>
      <c r="J32" s="454" t="s">
        <v>72</v>
      </c>
      <c r="K32" s="454"/>
      <c r="L32" s="454" t="s">
        <v>73</v>
      </c>
      <c r="M32" s="455"/>
      <c r="N32" s="456"/>
      <c r="O32" s="457"/>
      <c r="P32" s="458"/>
      <c r="Q32" s="455"/>
    </row>
    <row r="33" spans="1:18" s="498" customFormat="1" ht="26.25" x14ac:dyDescent="0.35">
      <c r="A33" s="483" t="str">
        <f t="shared" si="0"/>
        <v>Anbieter1</v>
      </c>
      <c r="B33" s="468">
        <v>1</v>
      </c>
      <c r="C33" s="468">
        <v>3</v>
      </c>
      <c r="D33" s="468"/>
      <c r="E33" s="468"/>
      <c r="F33" s="468">
        <v>2</v>
      </c>
      <c r="G33" s="486" t="s">
        <v>476</v>
      </c>
      <c r="H33" s="469" t="s">
        <v>477</v>
      </c>
      <c r="I33" s="468" t="s">
        <v>269</v>
      </c>
      <c r="J33" s="470"/>
      <c r="K33" s="470"/>
      <c r="L33" s="470"/>
      <c r="M33" s="471">
        <f>M34</f>
        <v>0</v>
      </c>
      <c r="N33" s="472"/>
      <c r="O33" s="473"/>
      <c r="P33" s="474"/>
      <c r="Q33" s="471">
        <f>Q34</f>
        <v>0</v>
      </c>
    </row>
    <row r="34" spans="1:18" ht="20.25" x14ac:dyDescent="0.35">
      <c r="A34" s="484" t="str">
        <f t="shared" si="0"/>
        <v>Anbieter1</v>
      </c>
      <c r="B34" s="475">
        <v>1</v>
      </c>
      <c r="C34" s="475">
        <v>3</v>
      </c>
      <c r="D34" s="475">
        <v>1</v>
      </c>
      <c r="E34" s="475"/>
      <c r="F34" s="475">
        <v>3</v>
      </c>
      <c r="G34" s="487" t="s">
        <v>478</v>
      </c>
      <c r="H34" s="476" t="s">
        <v>479</v>
      </c>
      <c r="I34" s="475" t="s">
        <v>269</v>
      </c>
      <c r="J34" s="477"/>
      <c r="K34" s="477"/>
      <c r="L34" s="477"/>
      <c r="M34" s="478">
        <f>SUM(M35:M35)</f>
        <v>0</v>
      </c>
      <c r="N34" s="479"/>
      <c r="O34" s="480" t="s">
        <v>345</v>
      </c>
      <c r="P34" s="481"/>
      <c r="Q34" s="478">
        <f>SUM(Q35:Q35)</f>
        <v>0</v>
      </c>
    </row>
    <row r="35" spans="1:18" ht="39.4" x14ac:dyDescent="0.35">
      <c r="A35" s="451" t="str">
        <f t="shared" si="0"/>
        <v>Anbieter1</v>
      </c>
      <c r="B35" s="450">
        <v>1</v>
      </c>
      <c r="C35" s="450">
        <v>3</v>
      </c>
      <c r="D35" s="450">
        <v>1</v>
      </c>
      <c r="E35" s="450">
        <v>1</v>
      </c>
      <c r="F35" s="450">
        <v>4</v>
      </c>
      <c r="G35" s="452" t="s">
        <v>480</v>
      </c>
      <c r="H35" s="453" t="s">
        <v>656</v>
      </c>
      <c r="I35" s="450" t="s">
        <v>2</v>
      </c>
      <c r="J35" s="454" t="s">
        <v>72</v>
      </c>
      <c r="K35" s="454"/>
      <c r="L35" s="454" t="s">
        <v>73</v>
      </c>
      <c r="M35" s="455"/>
      <c r="N35" s="456"/>
      <c r="O35" s="457"/>
      <c r="P35" s="458"/>
      <c r="Q35" s="455"/>
    </row>
    <row r="36" spans="1:18" s="498" customFormat="1" ht="26.25" x14ac:dyDescent="0.35">
      <c r="A36" s="483" t="str">
        <f t="shared" si="0"/>
        <v>Anbieter1</v>
      </c>
      <c r="B36" s="468">
        <v>1</v>
      </c>
      <c r="C36" s="468">
        <v>4</v>
      </c>
      <c r="D36" s="468"/>
      <c r="E36" s="468"/>
      <c r="F36" s="468">
        <v>2</v>
      </c>
      <c r="G36" s="486" t="s">
        <v>481</v>
      </c>
      <c r="H36" s="469" t="s">
        <v>482</v>
      </c>
      <c r="I36" s="468" t="s">
        <v>269</v>
      </c>
      <c r="J36" s="470"/>
      <c r="K36" s="470"/>
      <c r="L36" s="470"/>
      <c r="M36" s="471">
        <f>M37</f>
        <v>0</v>
      </c>
      <c r="N36" s="472"/>
      <c r="O36" s="473"/>
      <c r="P36" s="474"/>
      <c r="Q36" s="471">
        <f>Q37</f>
        <v>0</v>
      </c>
    </row>
    <row r="37" spans="1:18" ht="20.25" x14ac:dyDescent="0.35">
      <c r="A37" s="484" t="str">
        <f t="shared" si="0"/>
        <v>Anbieter1</v>
      </c>
      <c r="B37" s="475">
        <v>1</v>
      </c>
      <c r="C37" s="475">
        <v>4</v>
      </c>
      <c r="D37" s="475">
        <v>1</v>
      </c>
      <c r="E37" s="475"/>
      <c r="F37" s="475">
        <v>3</v>
      </c>
      <c r="G37" s="487" t="s">
        <v>483</v>
      </c>
      <c r="H37" s="476" t="s">
        <v>484</v>
      </c>
      <c r="I37" s="475" t="s">
        <v>269</v>
      </c>
      <c r="J37" s="477"/>
      <c r="K37" s="477"/>
      <c r="L37" s="477"/>
      <c r="M37" s="478">
        <f>SUM(M38:M38)</f>
        <v>0</v>
      </c>
      <c r="N37" s="479"/>
      <c r="O37" s="480" t="s">
        <v>345</v>
      </c>
      <c r="P37" s="481"/>
      <c r="Q37" s="478">
        <f>SUM(Q38:Q38)</f>
        <v>0</v>
      </c>
    </row>
    <row r="38" spans="1:18" ht="65.650000000000006" x14ac:dyDescent="0.35">
      <c r="A38" s="451" t="str">
        <f t="shared" ref="A38:A63" si="1">Bietername</f>
        <v>Anbieter1</v>
      </c>
      <c r="B38" s="450">
        <v>1</v>
      </c>
      <c r="C38" s="450">
        <v>4</v>
      </c>
      <c r="D38" s="450">
        <v>1</v>
      </c>
      <c r="E38" s="450">
        <v>1</v>
      </c>
      <c r="F38" s="450">
        <v>4</v>
      </c>
      <c r="G38" s="452" t="s">
        <v>485</v>
      </c>
      <c r="H38" s="453" t="s">
        <v>486</v>
      </c>
      <c r="I38" s="450" t="s">
        <v>2</v>
      </c>
      <c r="J38" s="454" t="s">
        <v>72</v>
      </c>
      <c r="K38" s="454"/>
      <c r="L38" s="454" t="s">
        <v>73</v>
      </c>
      <c r="M38" s="455"/>
      <c r="N38" s="456"/>
      <c r="O38" s="457"/>
      <c r="P38" s="458"/>
      <c r="Q38" s="455"/>
    </row>
    <row r="39" spans="1:18" s="498" customFormat="1" ht="26.25" x14ac:dyDescent="0.35">
      <c r="A39" s="483" t="str">
        <f t="shared" si="1"/>
        <v>Anbieter1</v>
      </c>
      <c r="B39" s="468">
        <v>1</v>
      </c>
      <c r="C39" s="468">
        <v>5</v>
      </c>
      <c r="D39" s="468"/>
      <c r="E39" s="468"/>
      <c r="F39" s="468">
        <v>2</v>
      </c>
      <c r="G39" s="486" t="s">
        <v>487</v>
      </c>
      <c r="H39" s="469" t="s">
        <v>488</v>
      </c>
      <c r="I39" s="468" t="s">
        <v>269</v>
      </c>
      <c r="J39" s="470"/>
      <c r="K39" s="470"/>
      <c r="L39" s="470"/>
      <c r="M39" s="471">
        <f>M40</f>
        <v>0</v>
      </c>
      <c r="N39" s="472"/>
      <c r="O39" s="473"/>
      <c r="P39" s="474"/>
      <c r="Q39" s="471">
        <f>Q40</f>
        <v>0</v>
      </c>
    </row>
    <row r="40" spans="1:18" ht="20.25" x14ac:dyDescent="0.35">
      <c r="A40" s="484" t="str">
        <f t="shared" si="1"/>
        <v>Anbieter1</v>
      </c>
      <c r="B40" s="475">
        <v>1</v>
      </c>
      <c r="C40" s="475">
        <v>5</v>
      </c>
      <c r="D40" s="475">
        <v>1</v>
      </c>
      <c r="E40" s="475"/>
      <c r="F40" s="475">
        <v>3</v>
      </c>
      <c r="G40" s="487" t="s">
        <v>489</v>
      </c>
      <c r="H40" s="476" t="s">
        <v>484</v>
      </c>
      <c r="I40" s="475" t="s">
        <v>269</v>
      </c>
      <c r="J40" s="477"/>
      <c r="K40" s="477"/>
      <c r="L40" s="477"/>
      <c r="M40" s="478">
        <f>SUM(M41:M41)</f>
        <v>0</v>
      </c>
      <c r="N40" s="479"/>
      <c r="O40" s="480" t="s">
        <v>345</v>
      </c>
      <c r="P40" s="481"/>
      <c r="Q40" s="478">
        <f>SUM(Q41:Q41)</f>
        <v>0</v>
      </c>
    </row>
    <row r="41" spans="1:18" ht="26.25" x14ac:dyDescent="0.35">
      <c r="A41" s="451" t="str">
        <f t="shared" si="1"/>
        <v>Anbieter1</v>
      </c>
      <c r="B41" s="450">
        <v>1</v>
      </c>
      <c r="C41" s="450">
        <v>5</v>
      </c>
      <c r="D41" s="450">
        <v>1</v>
      </c>
      <c r="E41" s="450">
        <v>1</v>
      </c>
      <c r="F41" s="450">
        <v>4</v>
      </c>
      <c r="G41" s="452" t="s">
        <v>490</v>
      </c>
      <c r="H41" s="453" t="s">
        <v>491</v>
      </c>
      <c r="I41" s="450" t="s">
        <v>2</v>
      </c>
      <c r="J41" s="454" t="s">
        <v>72</v>
      </c>
      <c r="K41" s="454"/>
      <c r="L41" s="454" t="s">
        <v>73</v>
      </c>
      <c r="M41" s="455"/>
      <c r="N41" s="456"/>
      <c r="O41" s="457"/>
      <c r="P41" s="458"/>
      <c r="Q41" s="455"/>
    </row>
    <row r="42" spans="1:18" s="498" customFormat="1" ht="26.25" x14ac:dyDescent="0.35">
      <c r="A42" s="483" t="str">
        <f t="shared" si="1"/>
        <v>Anbieter1</v>
      </c>
      <c r="B42" s="468">
        <v>1</v>
      </c>
      <c r="C42" s="468">
        <v>6</v>
      </c>
      <c r="D42" s="468"/>
      <c r="E42" s="468"/>
      <c r="F42" s="468">
        <v>2</v>
      </c>
      <c r="G42" s="486" t="s">
        <v>492</v>
      </c>
      <c r="H42" s="469" t="s">
        <v>493</v>
      </c>
      <c r="I42" s="468" t="s">
        <v>269</v>
      </c>
      <c r="J42" s="470"/>
      <c r="K42" s="470"/>
      <c r="L42" s="470"/>
      <c r="M42" s="471">
        <f>M43</f>
        <v>0</v>
      </c>
      <c r="N42" s="472"/>
      <c r="O42" s="473"/>
      <c r="P42" s="474"/>
      <c r="Q42" s="471">
        <f>Q43</f>
        <v>0</v>
      </c>
    </row>
    <row r="43" spans="1:18" ht="20.25" x14ac:dyDescent="0.35">
      <c r="A43" s="484" t="str">
        <f t="shared" si="1"/>
        <v>Anbieter1</v>
      </c>
      <c r="B43" s="475">
        <v>1</v>
      </c>
      <c r="C43" s="475">
        <v>6</v>
      </c>
      <c r="D43" s="475">
        <v>1</v>
      </c>
      <c r="E43" s="475"/>
      <c r="F43" s="475">
        <v>3</v>
      </c>
      <c r="G43" s="487" t="s">
        <v>494</v>
      </c>
      <c r="H43" s="476" t="s">
        <v>495</v>
      </c>
      <c r="I43" s="475" t="s">
        <v>269</v>
      </c>
      <c r="J43" s="477"/>
      <c r="K43" s="477"/>
      <c r="L43" s="477"/>
      <c r="M43" s="478">
        <f>SUM(M44:M46)</f>
        <v>0</v>
      </c>
      <c r="N43" s="479"/>
      <c r="O43" s="480" t="s">
        <v>345</v>
      </c>
      <c r="P43" s="481"/>
      <c r="Q43" s="478">
        <f>SUM(Q44:Q46)</f>
        <v>0</v>
      </c>
    </row>
    <row r="44" spans="1:18" ht="118.15" x14ac:dyDescent="0.35">
      <c r="A44" s="451" t="str">
        <f t="shared" si="1"/>
        <v>Anbieter1</v>
      </c>
      <c r="B44" s="450">
        <v>1</v>
      </c>
      <c r="C44" s="450">
        <v>6</v>
      </c>
      <c r="D44" s="450">
        <v>1</v>
      </c>
      <c r="E44" s="450">
        <v>1</v>
      </c>
      <c r="F44" s="450">
        <v>4</v>
      </c>
      <c r="G44" s="452" t="s">
        <v>496</v>
      </c>
      <c r="H44" s="453" t="s">
        <v>497</v>
      </c>
      <c r="I44" s="450" t="s">
        <v>2</v>
      </c>
      <c r="J44" s="454" t="s">
        <v>72</v>
      </c>
      <c r="K44" s="454"/>
      <c r="L44" s="454" t="s">
        <v>73</v>
      </c>
      <c r="M44" s="455"/>
      <c r="N44" s="456"/>
      <c r="O44" s="457"/>
      <c r="P44" s="458"/>
      <c r="Q44" s="455"/>
    </row>
    <row r="45" spans="1:18" ht="52.5" x14ac:dyDescent="0.35">
      <c r="A45" s="451" t="str">
        <f t="shared" si="1"/>
        <v>Anbieter1</v>
      </c>
      <c r="B45" s="450">
        <v>1</v>
      </c>
      <c r="C45" s="450">
        <v>6</v>
      </c>
      <c r="D45" s="450">
        <v>1</v>
      </c>
      <c r="E45" s="450">
        <v>2</v>
      </c>
      <c r="F45" s="450">
        <v>4</v>
      </c>
      <c r="G45" s="452" t="s">
        <v>498</v>
      </c>
      <c r="H45" s="453" t="s">
        <v>499</v>
      </c>
      <c r="I45" s="450" t="s">
        <v>2</v>
      </c>
      <c r="J45" s="454" t="s">
        <v>72</v>
      </c>
      <c r="K45" s="454"/>
      <c r="L45" s="454" t="s">
        <v>73</v>
      </c>
      <c r="M45" s="455"/>
      <c r="N45" s="456"/>
      <c r="O45" s="457"/>
      <c r="P45" s="458"/>
      <c r="Q45" s="455"/>
    </row>
    <row r="46" spans="1:18" ht="39.4" x14ac:dyDescent="0.35">
      <c r="A46" s="451" t="str">
        <f t="shared" si="1"/>
        <v>Anbieter1</v>
      </c>
      <c r="B46" s="450">
        <v>1</v>
      </c>
      <c r="C46" s="450">
        <v>6</v>
      </c>
      <c r="D46" s="450">
        <v>1</v>
      </c>
      <c r="E46" s="450">
        <v>3</v>
      </c>
      <c r="F46" s="450">
        <v>4</v>
      </c>
      <c r="G46" s="452" t="s">
        <v>500</v>
      </c>
      <c r="H46" s="453" t="s">
        <v>501</v>
      </c>
      <c r="I46" s="450" t="s">
        <v>2</v>
      </c>
      <c r="J46" s="454" t="s">
        <v>72</v>
      </c>
      <c r="K46" s="454"/>
      <c r="L46" s="454" t="s">
        <v>73</v>
      </c>
      <c r="M46" s="455"/>
      <c r="N46" s="456"/>
      <c r="O46" s="457"/>
      <c r="P46" s="458"/>
      <c r="Q46" s="455"/>
    </row>
    <row r="47" spans="1:18" s="498" customFormat="1" ht="26.25" x14ac:dyDescent="0.35">
      <c r="A47" s="483" t="str">
        <f t="shared" si="1"/>
        <v>Anbieter1</v>
      </c>
      <c r="B47" s="468">
        <v>1</v>
      </c>
      <c r="C47" s="468">
        <v>7</v>
      </c>
      <c r="D47" s="468"/>
      <c r="E47" s="468"/>
      <c r="F47" s="468">
        <v>2</v>
      </c>
      <c r="G47" s="486" t="s">
        <v>502</v>
      </c>
      <c r="H47" s="469" t="s">
        <v>503</v>
      </c>
      <c r="I47" s="468" t="s">
        <v>269</v>
      </c>
      <c r="J47" s="470"/>
      <c r="K47" s="470"/>
      <c r="L47" s="470"/>
      <c r="M47" s="471">
        <f>M48+M52</f>
        <v>0</v>
      </c>
      <c r="N47" s="472"/>
      <c r="O47" s="473"/>
      <c r="P47" s="474"/>
      <c r="Q47" s="471">
        <f>Q48+Q52</f>
        <v>0</v>
      </c>
      <c r="R47" s="501"/>
    </row>
    <row r="48" spans="1:18" ht="52.5" x14ac:dyDescent="0.35">
      <c r="A48" s="484" t="str">
        <f t="shared" si="1"/>
        <v>Anbieter1</v>
      </c>
      <c r="B48" s="475">
        <v>1</v>
      </c>
      <c r="C48" s="475">
        <v>7</v>
      </c>
      <c r="D48" s="475">
        <v>1</v>
      </c>
      <c r="E48" s="475"/>
      <c r="F48" s="475">
        <v>3</v>
      </c>
      <c r="G48" s="487" t="s">
        <v>504</v>
      </c>
      <c r="H48" s="476" t="s">
        <v>505</v>
      </c>
      <c r="I48" s="475" t="s">
        <v>269</v>
      </c>
      <c r="J48" s="477"/>
      <c r="K48" s="477"/>
      <c r="L48" s="477"/>
      <c r="M48" s="478">
        <f>SUM(M49:M51)</f>
        <v>0</v>
      </c>
      <c r="N48" s="479"/>
      <c r="O48" s="480" t="s">
        <v>345</v>
      </c>
      <c r="P48" s="481"/>
      <c r="Q48" s="478">
        <f>SUM(Q49:Q51)</f>
        <v>0</v>
      </c>
    </row>
    <row r="49" spans="1:18" ht="26.25" x14ac:dyDescent="0.35">
      <c r="A49" s="451" t="str">
        <f t="shared" si="1"/>
        <v>Anbieter1</v>
      </c>
      <c r="B49" s="450">
        <v>1</v>
      </c>
      <c r="C49" s="450">
        <v>7</v>
      </c>
      <c r="D49" s="450">
        <v>1</v>
      </c>
      <c r="E49" s="450">
        <v>1</v>
      </c>
      <c r="F49" s="450">
        <v>4</v>
      </c>
      <c r="G49" s="452" t="s">
        <v>506</v>
      </c>
      <c r="H49" s="453" t="s">
        <v>552</v>
      </c>
      <c r="I49" s="450" t="s">
        <v>2</v>
      </c>
      <c r="J49" s="454" t="s">
        <v>72</v>
      </c>
      <c r="K49" s="454"/>
      <c r="L49" s="454" t="s">
        <v>73</v>
      </c>
      <c r="M49" s="455"/>
      <c r="N49" s="456"/>
      <c r="O49" s="457"/>
      <c r="P49" s="458"/>
      <c r="Q49" s="455"/>
      <c r="R49" s="502"/>
    </row>
    <row r="50" spans="1:18" ht="26.25" x14ac:dyDescent="0.35">
      <c r="A50" s="451" t="str">
        <f t="shared" si="1"/>
        <v>Anbieter1</v>
      </c>
      <c r="B50" s="450">
        <v>1</v>
      </c>
      <c r="C50" s="450">
        <v>7</v>
      </c>
      <c r="D50" s="450">
        <v>1</v>
      </c>
      <c r="E50" s="450">
        <v>2</v>
      </c>
      <c r="F50" s="450">
        <v>4</v>
      </c>
      <c r="G50" s="452" t="s">
        <v>508</v>
      </c>
      <c r="H50" s="453" t="s">
        <v>553</v>
      </c>
      <c r="I50" s="450" t="s">
        <v>2</v>
      </c>
      <c r="J50" s="454" t="s">
        <v>72</v>
      </c>
      <c r="K50" s="454"/>
      <c r="L50" s="454" t="s">
        <v>73</v>
      </c>
      <c r="M50" s="455"/>
      <c r="N50" s="456"/>
      <c r="O50" s="457"/>
      <c r="P50" s="458"/>
      <c r="Q50" s="455"/>
      <c r="R50" s="502"/>
    </row>
    <row r="51" spans="1:18" ht="26.25" x14ac:dyDescent="0.35">
      <c r="A51" s="451" t="str">
        <f t="shared" si="1"/>
        <v>Anbieter1</v>
      </c>
      <c r="B51" s="450">
        <v>1</v>
      </c>
      <c r="C51" s="450">
        <v>7</v>
      </c>
      <c r="D51" s="450">
        <v>1</v>
      </c>
      <c r="E51" s="450">
        <v>3</v>
      </c>
      <c r="F51" s="450">
        <v>4</v>
      </c>
      <c r="G51" s="452" t="s">
        <v>509</v>
      </c>
      <c r="H51" s="453" t="s">
        <v>507</v>
      </c>
      <c r="I51" s="450" t="s">
        <v>2</v>
      </c>
      <c r="J51" s="454" t="s">
        <v>72</v>
      </c>
      <c r="K51" s="454"/>
      <c r="L51" s="454" t="s">
        <v>73</v>
      </c>
      <c r="M51" s="455"/>
      <c r="N51" s="456"/>
      <c r="O51" s="457"/>
      <c r="P51" s="458"/>
      <c r="Q51" s="455"/>
      <c r="R51" s="502"/>
    </row>
    <row r="52" spans="1:18" ht="20.25" x14ac:dyDescent="0.35">
      <c r="A52" s="484" t="str">
        <f t="shared" si="1"/>
        <v>Anbieter1</v>
      </c>
      <c r="B52" s="475">
        <v>1</v>
      </c>
      <c r="C52" s="475">
        <v>7</v>
      </c>
      <c r="D52" s="475">
        <v>2</v>
      </c>
      <c r="E52" s="475"/>
      <c r="F52" s="475">
        <v>3</v>
      </c>
      <c r="G52" s="487" t="s">
        <v>510</v>
      </c>
      <c r="H52" s="476" t="s">
        <v>511</v>
      </c>
      <c r="I52" s="475" t="s">
        <v>269</v>
      </c>
      <c r="J52" s="477"/>
      <c r="K52" s="477"/>
      <c r="L52" s="477"/>
      <c r="M52" s="478">
        <f>SUM(M53:M53)</f>
        <v>0</v>
      </c>
      <c r="N52" s="479"/>
      <c r="O52" s="480" t="s">
        <v>345</v>
      </c>
      <c r="P52" s="481"/>
      <c r="Q52" s="478">
        <f>SUM(Q53:Q53)</f>
        <v>0</v>
      </c>
    </row>
    <row r="53" spans="1:18" ht="105" x14ac:dyDescent="0.35">
      <c r="A53" s="451" t="str">
        <f t="shared" si="1"/>
        <v>Anbieter1</v>
      </c>
      <c r="B53" s="450">
        <v>1</v>
      </c>
      <c r="C53" s="450">
        <v>7</v>
      </c>
      <c r="D53" s="450">
        <v>2</v>
      </c>
      <c r="E53" s="450">
        <v>1</v>
      </c>
      <c r="F53" s="450">
        <v>4</v>
      </c>
      <c r="G53" s="452" t="s">
        <v>512</v>
      </c>
      <c r="H53" s="453" t="s">
        <v>513</v>
      </c>
      <c r="I53" s="450" t="s">
        <v>2</v>
      </c>
      <c r="J53" s="454" t="s">
        <v>72</v>
      </c>
      <c r="K53" s="454"/>
      <c r="L53" s="454" t="s">
        <v>73</v>
      </c>
      <c r="M53" s="455"/>
      <c r="N53" s="456"/>
      <c r="O53" s="457"/>
      <c r="P53" s="458"/>
      <c r="Q53" s="455"/>
    </row>
    <row r="54" spans="1:18" s="498" customFormat="1" ht="26.25" x14ac:dyDescent="0.35">
      <c r="A54" s="483" t="str">
        <f t="shared" si="1"/>
        <v>Anbieter1</v>
      </c>
      <c r="B54" s="468">
        <v>1</v>
      </c>
      <c r="C54" s="468">
        <v>8</v>
      </c>
      <c r="D54" s="468"/>
      <c r="E54" s="468"/>
      <c r="F54" s="468">
        <v>2</v>
      </c>
      <c r="G54" s="486" t="s">
        <v>514</v>
      </c>
      <c r="H54" s="469" t="s">
        <v>515</v>
      </c>
      <c r="I54" s="468" t="s">
        <v>269</v>
      </c>
      <c r="J54" s="470"/>
      <c r="K54" s="470"/>
      <c r="L54" s="470"/>
      <c r="M54" s="471">
        <f>M55</f>
        <v>0</v>
      </c>
      <c r="N54" s="472"/>
      <c r="O54" s="473"/>
      <c r="P54" s="474"/>
      <c r="Q54" s="471">
        <f>Q55</f>
        <v>0</v>
      </c>
      <c r="R54" s="501"/>
    </row>
    <row r="55" spans="1:18" ht="20.25" x14ac:dyDescent="0.35">
      <c r="A55" s="484" t="str">
        <f t="shared" si="1"/>
        <v>Anbieter1</v>
      </c>
      <c r="B55" s="475">
        <v>1</v>
      </c>
      <c r="C55" s="475">
        <v>8</v>
      </c>
      <c r="D55" s="475">
        <v>1</v>
      </c>
      <c r="E55" s="475"/>
      <c r="F55" s="475">
        <v>3</v>
      </c>
      <c r="G55" s="487" t="s">
        <v>516</v>
      </c>
      <c r="H55" s="476" t="s">
        <v>519</v>
      </c>
      <c r="I55" s="475" t="s">
        <v>269</v>
      </c>
      <c r="J55" s="477"/>
      <c r="K55" s="477"/>
      <c r="L55" s="477"/>
      <c r="M55" s="478">
        <f>SUM(M56:M58)</f>
        <v>0</v>
      </c>
      <c r="N55" s="479"/>
      <c r="O55" s="480" t="s">
        <v>345</v>
      </c>
      <c r="P55" s="481"/>
      <c r="Q55" s="478">
        <f>SUM(Q56:Q58)</f>
        <v>0</v>
      </c>
    </row>
    <row r="56" spans="1:18" ht="52.5" x14ac:dyDescent="0.35">
      <c r="A56" s="451" t="str">
        <f t="shared" si="1"/>
        <v>Anbieter1</v>
      </c>
      <c r="B56" s="450">
        <v>1</v>
      </c>
      <c r="C56" s="450">
        <v>8</v>
      </c>
      <c r="D56" s="450">
        <v>1</v>
      </c>
      <c r="E56" s="450">
        <v>1</v>
      </c>
      <c r="F56" s="450">
        <v>4</v>
      </c>
      <c r="G56" s="452" t="s">
        <v>517</v>
      </c>
      <c r="H56" s="453" t="s">
        <v>520</v>
      </c>
      <c r="I56" s="450" t="s">
        <v>2</v>
      </c>
      <c r="J56" s="454" t="s">
        <v>72</v>
      </c>
      <c r="K56" s="454"/>
      <c r="L56" s="454" t="s">
        <v>73</v>
      </c>
      <c r="M56" s="455"/>
      <c r="N56" s="456"/>
      <c r="O56" s="457"/>
      <c r="P56" s="458"/>
      <c r="Q56" s="455"/>
    </row>
    <row r="57" spans="1:18" ht="25.5" x14ac:dyDescent="0.35">
      <c r="A57" s="451" t="str">
        <f t="shared" si="1"/>
        <v>Anbieter1</v>
      </c>
      <c r="B57" s="450">
        <v>1</v>
      </c>
      <c r="C57" s="450">
        <v>8</v>
      </c>
      <c r="D57" s="450">
        <v>1</v>
      </c>
      <c r="E57" s="450">
        <v>2</v>
      </c>
      <c r="F57" s="450">
        <v>4</v>
      </c>
      <c r="G57" s="452" t="s">
        <v>518</v>
      </c>
      <c r="H57" s="453" t="s">
        <v>521</v>
      </c>
      <c r="I57" s="450" t="s">
        <v>340</v>
      </c>
      <c r="J57" s="454"/>
      <c r="K57" s="454"/>
      <c r="L57" s="454"/>
      <c r="M57" s="455"/>
      <c r="N57" s="456"/>
      <c r="O57" s="457"/>
      <c r="P57" s="458"/>
      <c r="Q57" s="455"/>
    </row>
    <row r="58" spans="1:18" ht="25.5" x14ac:dyDescent="0.35">
      <c r="A58" s="451" t="str">
        <f t="shared" si="1"/>
        <v>Anbieter1</v>
      </c>
      <c r="B58" s="450">
        <v>1</v>
      </c>
      <c r="C58" s="450">
        <v>8</v>
      </c>
      <c r="D58" s="450">
        <v>1</v>
      </c>
      <c r="E58" s="450">
        <v>3</v>
      </c>
      <c r="F58" s="450">
        <v>4</v>
      </c>
      <c r="G58" s="452" t="s">
        <v>533</v>
      </c>
      <c r="H58" s="453" t="s">
        <v>522</v>
      </c>
      <c r="I58" s="450" t="s">
        <v>340</v>
      </c>
      <c r="J58" s="454"/>
      <c r="K58" s="454"/>
      <c r="L58" s="454"/>
      <c r="M58" s="455"/>
      <c r="N58" s="456"/>
      <c r="O58" s="457"/>
      <c r="P58" s="458"/>
      <c r="Q58" s="455"/>
    </row>
    <row r="59" spans="1:18" s="498" customFormat="1" ht="26.25" x14ac:dyDescent="0.35">
      <c r="A59" s="483" t="str">
        <f t="shared" si="1"/>
        <v>Anbieter1</v>
      </c>
      <c r="B59" s="468">
        <v>1</v>
      </c>
      <c r="C59" s="468">
        <v>9</v>
      </c>
      <c r="D59" s="468"/>
      <c r="E59" s="468"/>
      <c r="F59" s="468">
        <v>2</v>
      </c>
      <c r="G59" s="486" t="s">
        <v>523</v>
      </c>
      <c r="H59" s="469" t="s">
        <v>524</v>
      </c>
      <c r="I59" s="468" t="s">
        <v>269</v>
      </c>
      <c r="J59" s="470"/>
      <c r="K59" s="470"/>
      <c r="L59" s="470"/>
      <c r="M59" s="471">
        <f>M60</f>
        <v>0</v>
      </c>
      <c r="N59" s="472"/>
      <c r="O59" s="473"/>
      <c r="P59" s="474"/>
      <c r="Q59" s="471">
        <f>Q60</f>
        <v>0</v>
      </c>
      <c r="R59" s="501"/>
    </row>
    <row r="60" spans="1:18" ht="91.9" x14ac:dyDescent="0.35">
      <c r="A60" s="484" t="str">
        <f t="shared" si="1"/>
        <v>Anbieter1</v>
      </c>
      <c r="B60" s="475">
        <v>1</v>
      </c>
      <c r="C60" s="475">
        <v>9</v>
      </c>
      <c r="D60" s="475">
        <v>1</v>
      </c>
      <c r="E60" s="475"/>
      <c r="F60" s="475">
        <v>3</v>
      </c>
      <c r="G60" s="487" t="s">
        <v>525</v>
      </c>
      <c r="H60" s="476" t="s">
        <v>526</v>
      </c>
      <c r="I60" s="475" t="s">
        <v>269</v>
      </c>
      <c r="J60" s="477"/>
      <c r="K60" s="477"/>
      <c r="L60" s="477"/>
      <c r="M60" s="478">
        <f>SUM(M61:M63)</f>
        <v>0</v>
      </c>
      <c r="N60" s="479"/>
      <c r="O60" s="480" t="s">
        <v>345</v>
      </c>
      <c r="P60" s="481"/>
      <c r="Q60" s="478">
        <f>SUM(Q61:Q63)</f>
        <v>0</v>
      </c>
    </row>
    <row r="61" spans="1:18" ht="26.25" x14ac:dyDescent="0.35">
      <c r="A61" s="451" t="str">
        <f t="shared" si="1"/>
        <v>Anbieter1</v>
      </c>
      <c r="B61" s="450">
        <v>1</v>
      </c>
      <c r="C61" s="450">
        <v>9</v>
      </c>
      <c r="D61" s="450">
        <v>1</v>
      </c>
      <c r="E61" s="450">
        <v>1</v>
      </c>
      <c r="F61" s="450">
        <v>4</v>
      </c>
      <c r="G61" s="452" t="s">
        <v>527</v>
      </c>
      <c r="H61" s="453" t="s">
        <v>528</v>
      </c>
      <c r="I61" s="450" t="s">
        <v>2</v>
      </c>
      <c r="J61" s="454" t="s">
        <v>72</v>
      </c>
      <c r="K61" s="454"/>
      <c r="L61" s="454" t="s">
        <v>73</v>
      </c>
      <c r="M61" s="455"/>
      <c r="N61" s="456"/>
      <c r="O61" s="457"/>
      <c r="P61" s="458"/>
      <c r="Q61" s="455"/>
      <c r="R61" s="502"/>
    </row>
    <row r="62" spans="1:18" ht="26.25" x14ac:dyDescent="0.35">
      <c r="A62" s="451" t="str">
        <f t="shared" si="1"/>
        <v>Anbieter1</v>
      </c>
      <c r="B62" s="450">
        <v>1</v>
      </c>
      <c r="C62" s="450">
        <v>9</v>
      </c>
      <c r="D62" s="450">
        <v>1</v>
      </c>
      <c r="E62" s="450">
        <v>2</v>
      </c>
      <c r="F62" s="450">
        <v>4</v>
      </c>
      <c r="G62" s="452" t="s">
        <v>529</v>
      </c>
      <c r="H62" s="453" t="s">
        <v>530</v>
      </c>
      <c r="I62" s="450" t="s">
        <v>2</v>
      </c>
      <c r="J62" s="454" t="s">
        <v>72</v>
      </c>
      <c r="K62" s="454"/>
      <c r="L62" s="454" t="s">
        <v>73</v>
      </c>
      <c r="M62" s="455"/>
      <c r="N62" s="456"/>
      <c r="O62" s="457"/>
      <c r="P62" s="458"/>
      <c r="Q62" s="455"/>
      <c r="R62" s="502"/>
    </row>
    <row r="63" spans="1:18" ht="26.25" x14ac:dyDescent="0.35">
      <c r="A63" s="451" t="str">
        <f t="shared" si="1"/>
        <v>Anbieter1</v>
      </c>
      <c r="B63" s="450">
        <v>1</v>
      </c>
      <c r="C63" s="450">
        <v>9</v>
      </c>
      <c r="D63" s="450">
        <v>1</v>
      </c>
      <c r="E63" s="450">
        <v>3</v>
      </c>
      <c r="F63" s="450">
        <v>4</v>
      </c>
      <c r="G63" s="452" t="s">
        <v>531</v>
      </c>
      <c r="H63" s="453" t="s">
        <v>532</v>
      </c>
      <c r="I63" s="450" t="s">
        <v>2</v>
      </c>
      <c r="J63" s="454" t="s">
        <v>72</v>
      </c>
      <c r="K63" s="454"/>
      <c r="L63" s="454" t="s">
        <v>73</v>
      </c>
      <c r="M63" s="455"/>
      <c r="N63" s="456"/>
      <c r="O63" s="457"/>
      <c r="P63" s="458"/>
      <c r="Q63" s="455"/>
      <c r="R63" s="502"/>
    </row>
  </sheetData>
  <sheetProtection algorithmName="SHA-512" hashValue="lJB0GB9f8964dqXCdsEAeQFH+MyUUXD9BprWF2GquiTodIvisHgeY2t3xGrjxObrwEPURJZElGNdL8IBjzuPiA==" saltValue="aBXXmX6U1sz+LLADx9+agQ==" spinCount="100000" sheet="1" objects="1" scenarios="1" autoFilter="0"/>
  <autoFilter ref="F5:I5" xr:uid="{0C615215-8225-4FAE-9F10-9738DF476B9C}"/>
  <conditionalFormatting sqref="A6:L63 N6:Q63">
    <cfRule type="expression" dxfId="179" priority="1">
      <formula>AND($I6="A",$O6="Nein")</formula>
    </cfRule>
    <cfRule type="expression" dxfId="178" priority="2">
      <formula>$I6="A"</formula>
    </cfRule>
  </conditionalFormatting>
  <conditionalFormatting sqref="H3:H4">
    <cfRule type="expression" dxfId="177" priority="3">
      <formula>COUNTIFS($I:$I,"A",$O:$O,"nein")</formula>
    </cfRule>
  </conditionalFormatting>
  <conditionalFormatting sqref="M6:M63">
    <cfRule type="expression" dxfId="176" priority="4">
      <formula>AND($M6&lt;0.05,$I6 = "Frage")</formula>
    </cfRule>
    <cfRule type="expression" dxfId="175" priority="5">
      <formula>AND($M6&lt;0.05,$I6 = "Ja/Nein")</formula>
    </cfRule>
  </conditionalFormatting>
  <dataValidations count="6">
    <dataValidation allowBlank="1" showInputMessage="1" sqref="O4 O64:O1048576" xr:uid="{AC337BFA-11CC-48A6-B05D-72899DA22AF6}"/>
    <dataValidation type="list" allowBlank="1" showInputMessage="1" sqref="I6" xr:uid="{90543D82-4285-4932-9586-DA24BA2B4D02}">
      <formula1>PosArt</formula1>
    </dataValidation>
    <dataValidation allowBlank="1" showInputMessage="1" showErrorMessage="1" sqref="O43 O52 O8 O55 O11 O21 O34 O37 O40 O48 O54 O6 O7 O10 O33 O36 O39 O42 O47 O59 O60" xr:uid="{EC609EF4-3471-49AB-9E9B-CB5520DAA71B}"/>
    <dataValidation type="list" allowBlank="1" showInputMessage="1" showErrorMessage="1" sqref="I7:I63" xr:uid="{7F0FBA09-F3F7-44E1-B7EA-76C937E5BFA4}">
      <formula1>PosArt</formula1>
    </dataValidation>
    <dataValidation type="list" showInputMessage="1" showErrorMessage="1" error="Achtung Wert unzulässig" sqref="O9 O61:O63 O56 O53 O49:O51 O44:O46 O41 O38 O35 O22:O32 O12:O20" xr:uid="{51962F69-B11E-4ADC-B0E9-BA1C7740C8C8}">
      <formula1>ListeJN</formula1>
    </dataValidation>
    <dataValidation type="list" showInputMessage="1" showErrorMessage="1" error="Achtung Wert unzulässig" sqref="O57:O58" xr:uid="{54924DE9-A9E9-469C-83C9-DEFD54EF9508}">
      <formula1>keineAuswahl</formula1>
    </dataValidation>
  </dataValidations>
  <pageMargins left="0.511811023622047" right="0.511811023622047" top="0.98425196850393704" bottom="0.78740157480314998" header="0.31496062992126" footer="0.31496062992126"/>
  <pageSetup paperSize="9" scale="54" fitToHeight="0" orientation="landscape" r:id="rId1"/>
  <headerFooter scaleWithDoc="0">
    <oddHeader>&amp;L&amp;BLeistungsverzeichnis E-Mail-Archivierung_Westpfalz-Klinikum_2026_VgV
&amp;BAG: Westpfalz-Klinikum GmbH
&amp;BRegister: Teilnahmebedingungen&amp;RDatum: 15.09.2026</oddHeader>
    <oddFooter>&amp;LDatei: &amp;F&amp;CHSP-GPC
&amp;RSeite &amp;P von &amp;N&amp;9</oddFooter>
  </headerFooter>
  <rowBreaks count="2" manualBreakCount="2">
    <brk id="17" max="16383" man="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2974F-CF54-4F6D-B23F-08C700F2241C}">
  <sheetPr>
    <pageSetUpPr fitToPage="1"/>
  </sheetPr>
  <dimension ref="A1:T100"/>
  <sheetViews>
    <sheetView showGridLines="0" topLeftCell="A3" zoomScaleNormal="100" workbookViewId="0">
      <pane xSplit="9" ySplit="3" topLeftCell="J6" activePane="bottomRight" state="frozen"/>
      <selection activeCell="A3" sqref="A3"/>
      <selection pane="topRight" activeCell="J3" sqref="J3"/>
      <selection pane="bottomLeft" activeCell="A6" sqref="A6"/>
      <selection pane="bottomRight" activeCell="T3" sqref="T3"/>
    </sheetView>
  </sheetViews>
  <sheetFormatPr baseColWidth="10" defaultColWidth="11.3984375" defaultRowHeight="12.75" outlineLevelRow="1" outlineLevelCol="1" x14ac:dyDescent="0.35"/>
  <cols>
    <col min="1" max="1" width="8.59765625" style="33" hidden="1" customWidth="1" outlineLevel="1"/>
    <col min="2" max="2" width="12.73046875" style="34" hidden="1" customWidth="1" outlineLevel="1"/>
    <col min="3" max="4" width="2.265625" style="34" hidden="1" customWidth="1" outlineLevel="1"/>
    <col min="5" max="5" width="3" style="34" hidden="1" customWidth="1" outlineLevel="1"/>
    <col min="6" max="6" width="6.73046875" style="34" hidden="1" customWidth="1" outlineLevel="1"/>
    <col min="7" max="7" width="15.3984375" style="35" customWidth="1" collapsed="1"/>
    <col min="8" max="8" width="63.265625" style="36" customWidth="1"/>
    <col min="9" max="9" width="11.59765625" style="34" customWidth="1"/>
    <col min="10" max="12" width="21.73046875" style="647" customWidth="1"/>
    <col min="13" max="13" width="11.86328125" style="34" bestFit="1" customWidth="1"/>
    <col min="14" max="14" width="8.86328125" style="647" hidden="1" customWidth="1" outlineLevel="1"/>
    <col min="15" max="15" width="13.1328125" style="647" customWidth="1" collapsed="1"/>
    <col min="16" max="16" width="30.73046875" style="36" customWidth="1"/>
    <col min="17" max="17" width="8.73046875" style="648" customWidth="1"/>
    <col min="18" max="16384" width="11.3984375" style="33"/>
  </cols>
  <sheetData>
    <row r="1" spans="1:20" ht="13.15" hidden="1" outlineLevel="1" x14ac:dyDescent="0.35">
      <c r="A1" s="96" t="s">
        <v>271</v>
      </c>
      <c r="B1" s="316" t="s">
        <v>222</v>
      </c>
      <c r="C1" s="316" t="s">
        <v>358</v>
      </c>
      <c r="D1" s="316"/>
      <c r="E1" s="316"/>
      <c r="F1" s="316"/>
      <c r="G1" s="307" t="s">
        <v>697</v>
      </c>
      <c r="H1" s="307"/>
      <c r="I1" s="316"/>
      <c r="J1" s="96"/>
      <c r="K1" s="96"/>
      <c r="L1" s="96"/>
      <c r="M1" s="317"/>
      <c r="N1" s="96"/>
      <c r="O1" s="96"/>
      <c r="P1" s="307"/>
      <c r="Q1" s="317"/>
    </row>
    <row r="2" spans="1:20" ht="13.15" hidden="1" outlineLevel="1" x14ac:dyDescent="0.35">
      <c r="A2" s="96"/>
      <c r="B2" s="316"/>
      <c r="C2" s="316"/>
      <c r="D2" s="316"/>
      <c r="E2" s="316"/>
      <c r="F2" s="316"/>
      <c r="G2" s="307"/>
      <c r="H2" s="307"/>
      <c r="I2" s="316"/>
      <c r="J2" s="96"/>
      <c r="K2" s="96"/>
      <c r="L2" s="96"/>
      <c r="M2" s="317"/>
      <c r="N2" s="96"/>
      <c r="O2" s="96"/>
      <c r="P2" s="307"/>
      <c r="Q2" s="317"/>
    </row>
    <row r="3" spans="1:20" ht="13.9" collapsed="1" x14ac:dyDescent="0.35">
      <c r="A3" s="96"/>
      <c r="B3" s="316"/>
      <c r="C3" s="316"/>
      <c r="D3" s="316"/>
      <c r="E3" s="316"/>
      <c r="F3" s="316"/>
      <c r="G3" s="308"/>
      <c r="H3" s="318" t="s">
        <v>270</v>
      </c>
      <c r="I3" s="319"/>
      <c r="J3" s="309"/>
      <c r="K3" s="309"/>
      <c r="L3" s="320" t="s">
        <v>62</v>
      </c>
      <c r="M3" s="321">
        <f>M6</f>
        <v>885</v>
      </c>
      <c r="N3" s="309">
        <f>M3/$M$3</f>
        <v>1</v>
      </c>
      <c r="O3" s="309"/>
      <c r="P3" s="322"/>
      <c r="Q3" s="323">
        <f>Q6</f>
        <v>0</v>
      </c>
      <c r="S3" s="649">
        <f>M3*Punkte2</f>
        <v>3540</v>
      </c>
      <c r="T3" s="650" t="s">
        <v>63</v>
      </c>
    </row>
    <row r="4" spans="1:20" ht="13.9" x14ac:dyDescent="0.35">
      <c r="A4" s="96"/>
      <c r="B4" s="316"/>
      <c r="C4" s="316"/>
      <c r="D4" s="316"/>
      <c r="E4" s="316"/>
      <c r="F4" s="316"/>
      <c r="G4" s="311"/>
      <c r="H4" s="98" t="s">
        <v>64</v>
      </c>
      <c r="I4" s="316"/>
      <c r="J4" s="96"/>
      <c r="K4" s="316"/>
      <c r="L4" s="96" t="s">
        <v>65</v>
      </c>
      <c r="M4" s="317" t="s">
        <v>66</v>
      </c>
      <c r="N4" s="96" t="s">
        <v>66</v>
      </c>
      <c r="O4" s="459" t="str">
        <f>Bietername</f>
        <v>Anbieter1</v>
      </c>
      <c r="P4" s="460"/>
      <c r="Q4" s="324"/>
    </row>
    <row r="5" spans="1:20" ht="26.25" x14ac:dyDescent="0.35">
      <c r="A5" s="96" t="s">
        <v>1</v>
      </c>
      <c r="B5" s="316" t="s">
        <v>2</v>
      </c>
      <c r="C5" s="316" t="s">
        <v>3</v>
      </c>
      <c r="D5" s="316" t="s">
        <v>4</v>
      </c>
      <c r="E5" s="316" t="s">
        <v>5</v>
      </c>
      <c r="F5" s="316" t="s">
        <v>6</v>
      </c>
      <c r="G5" s="646" t="s">
        <v>7</v>
      </c>
      <c r="H5" s="646" t="s">
        <v>175</v>
      </c>
      <c r="I5" s="651" t="s">
        <v>67</v>
      </c>
      <c r="J5" s="645" t="str">
        <f>CONCATENATE(Punkte0," Punkte")</f>
        <v>0 Punkte</v>
      </c>
      <c r="K5" s="645" t="str">
        <f>CONCATENATE(Punkte1," Punkte")</f>
        <v>2 Punkte</v>
      </c>
      <c r="L5" s="645" t="str">
        <f>CONCATENATE(Punkte2," Punkte")</f>
        <v>4 Punkte</v>
      </c>
      <c r="M5" s="652" t="s">
        <v>68</v>
      </c>
      <c r="N5" s="645" t="s">
        <v>69</v>
      </c>
      <c r="O5" s="645" t="s">
        <v>10</v>
      </c>
      <c r="P5" s="651" t="s">
        <v>70</v>
      </c>
      <c r="Q5" s="652" t="s">
        <v>71</v>
      </c>
    </row>
    <row r="6" spans="1:20" ht="26.25" x14ac:dyDescent="0.35">
      <c r="A6" s="639" t="str">
        <f t="shared" ref="A6:A37" si="0">Bietername</f>
        <v>Anbieter1</v>
      </c>
      <c r="B6" s="621">
        <v>1</v>
      </c>
      <c r="C6" s="621">
        <v>0</v>
      </c>
      <c r="D6" s="621">
        <v>0</v>
      </c>
      <c r="E6" s="621">
        <v>0</v>
      </c>
      <c r="F6" s="621">
        <v>1</v>
      </c>
      <c r="G6" s="642" t="s">
        <v>698</v>
      </c>
      <c r="H6" s="622" t="s">
        <v>655</v>
      </c>
      <c r="I6" s="621" t="s">
        <v>269</v>
      </c>
      <c r="J6" s="623"/>
      <c r="K6" s="623"/>
      <c r="L6" s="623"/>
      <c r="M6" s="624">
        <f>M7</f>
        <v>885</v>
      </c>
      <c r="N6" s="608">
        <v>1</v>
      </c>
      <c r="O6" s="625"/>
      <c r="P6" s="626"/>
      <c r="Q6" s="624">
        <f>Q7</f>
        <v>0</v>
      </c>
      <c r="R6" s="94"/>
    </row>
    <row r="7" spans="1:20" ht="26.25" x14ac:dyDescent="0.35">
      <c r="A7" s="640" t="str">
        <f t="shared" si="0"/>
        <v>Anbieter1</v>
      </c>
      <c r="B7" s="627">
        <v>1</v>
      </c>
      <c r="C7" s="627">
        <v>1</v>
      </c>
      <c r="D7" s="627">
        <v>0</v>
      </c>
      <c r="E7" s="627">
        <v>0</v>
      </c>
      <c r="F7" s="627">
        <v>2</v>
      </c>
      <c r="G7" s="643" t="s">
        <v>699</v>
      </c>
      <c r="H7" s="628" t="s">
        <v>676</v>
      </c>
      <c r="I7" s="627" t="s">
        <v>269</v>
      </c>
      <c r="J7" s="629"/>
      <c r="K7" s="629"/>
      <c r="L7" s="629"/>
      <c r="M7" s="630">
        <f>M8+M36</f>
        <v>885</v>
      </c>
      <c r="N7" s="609">
        <v>0.35483870967741937</v>
      </c>
      <c r="O7" s="631"/>
      <c r="P7" s="632"/>
      <c r="Q7" s="630">
        <f>Q8+Q36</f>
        <v>0</v>
      </c>
      <c r="R7" s="94"/>
    </row>
    <row r="8" spans="1:20" ht="26.25" x14ac:dyDescent="0.35">
      <c r="A8" s="641" t="str">
        <f t="shared" si="0"/>
        <v>Anbieter1</v>
      </c>
      <c r="B8" s="633">
        <v>1</v>
      </c>
      <c r="C8" s="633">
        <v>1</v>
      </c>
      <c r="D8" s="633">
        <v>1</v>
      </c>
      <c r="E8" s="633">
        <v>0</v>
      </c>
      <c r="F8" s="633">
        <v>3</v>
      </c>
      <c r="G8" s="644" t="s">
        <v>700</v>
      </c>
      <c r="H8" s="634" t="s">
        <v>98</v>
      </c>
      <c r="I8" s="633" t="s">
        <v>269</v>
      </c>
      <c r="J8" s="635"/>
      <c r="K8" s="635"/>
      <c r="L8" s="635"/>
      <c r="M8" s="636">
        <f>SUM(M9:M35)</f>
        <v>0</v>
      </c>
      <c r="N8" s="610">
        <v>0.35483870967741937</v>
      </c>
      <c r="O8" s="637" t="s">
        <v>345</v>
      </c>
      <c r="P8" s="638"/>
      <c r="Q8" s="636">
        <f>SUM(Q9:Q35)</f>
        <v>0</v>
      </c>
      <c r="R8" s="94"/>
    </row>
    <row r="9" spans="1:20" ht="26.25" x14ac:dyDescent="0.35">
      <c r="A9" s="614" t="str">
        <f t="shared" si="0"/>
        <v>Anbieter1</v>
      </c>
      <c r="B9" s="615">
        <v>1</v>
      </c>
      <c r="C9" s="615">
        <v>1</v>
      </c>
      <c r="D9" s="615">
        <v>1</v>
      </c>
      <c r="E9" s="615">
        <v>1</v>
      </c>
      <c r="F9" s="615">
        <v>4</v>
      </c>
      <c r="G9" s="616" t="s">
        <v>701</v>
      </c>
      <c r="H9" s="617" t="s">
        <v>627</v>
      </c>
      <c r="I9" s="615" t="s">
        <v>2</v>
      </c>
      <c r="J9" s="618" t="s">
        <v>72</v>
      </c>
      <c r="K9" s="618"/>
      <c r="L9" s="618" t="s">
        <v>73</v>
      </c>
      <c r="M9" s="619"/>
      <c r="N9" s="607"/>
      <c r="O9" s="620"/>
      <c r="P9" s="613"/>
      <c r="Q9" s="619"/>
      <c r="R9" s="94"/>
    </row>
    <row r="10" spans="1:20" ht="26.25" x14ac:dyDescent="0.35">
      <c r="A10" s="614" t="str">
        <f t="shared" si="0"/>
        <v>Anbieter1</v>
      </c>
      <c r="B10" s="615">
        <v>1</v>
      </c>
      <c r="C10" s="615">
        <v>1</v>
      </c>
      <c r="D10" s="615">
        <v>1</v>
      </c>
      <c r="E10" s="615">
        <v>2</v>
      </c>
      <c r="F10" s="615">
        <v>4</v>
      </c>
      <c r="G10" s="616" t="s">
        <v>702</v>
      </c>
      <c r="H10" s="617" t="s">
        <v>629</v>
      </c>
      <c r="I10" s="615" t="s">
        <v>2</v>
      </c>
      <c r="J10" s="618" t="s">
        <v>72</v>
      </c>
      <c r="K10" s="618"/>
      <c r="L10" s="618" t="s">
        <v>73</v>
      </c>
      <c r="M10" s="619"/>
      <c r="N10" s="607"/>
      <c r="O10" s="620"/>
      <c r="P10" s="613"/>
      <c r="Q10" s="619"/>
    </row>
    <row r="11" spans="1:20" ht="26.25" x14ac:dyDescent="0.35">
      <c r="A11" s="614" t="str">
        <f t="shared" si="0"/>
        <v>Anbieter1</v>
      </c>
      <c r="B11" s="615">
        <v>1</v>
      </c>
      <c r="C11" s="615">
        <v>1</v>
      </c>
      <c r="D11" s="615">
        <v>1</v>
      </c>
      <c r="E11" s="615">
        <v>3</v>
      </c>
      <c r="F11" s="615">
        <v>4</v>
      </c>
      <c r="G11" s="616" t="s">
        <v>703</v>
      </c>
      <c r="H11" s="617" t="s">
        <v>628</v>
      </c>
      <c r="I11" s="615" t="s">
        <v>2</v>
      </c>
      <c r="J11" s="618" t="s">
        <v>72</v>
      </c>
      <c r="K11" s="618"/>
      <c r="L11" s="618" t="s">
        <v>73</v>
      </c>
      <c r="M11" s="619"/>
      <c r="N11" s="607"/>
      <c r="O11" s="620"/>
      <c r="P11" s="613"/>
      <c r="Q11" s="619"/>
    </row>
    <row r="12" spans="1:20" ht="26.25" x14ac:dyDescent="0.35">
      <c r="A12" s="614" t="str">
        <f t="shared" si="0"/>
        <v>Anbieter1</v>
      </c>
      <c r="B12" s="615">
        <v>1</v>
      </c>
      <c r="C12" s="615">
        <v>1</v>
      </c>
      <c r="D12" s="615">
        <v>1</v>
      </c>
      <c r="E12" s="615">
        <v>4</v>
      </c>
      <c r="F12" s="615">
        <v>4</v>
      </c>
      <c r="G12" s="616" t="s">
        <v>704</v>
      </c>
      <c r="H12" s="617" t="s">
        <v>657</v>
      </c>
      <c r="I12" s="615" t="s">
        <v>2</v>
      </c>
      <c r="J12" s="618" t="s">
        <v>72</v>
      </c>
      <c r="K12" s="618"/>
      <c r="L12" s="618" t="s">
        <v>73</v>
      </c>
      <c r="M12" s="619"/>
      <c r="N12" s="607"/>
      <c r="O12" s="620"/>
      <c r="P12" s="613"/>
      <c r="Q12" s="619"/>
    </row>
    <row r="13" spans="1:20" ht="26.25" x14ac:dyDescent="0.35">
      <c r="A13" s="614" t="str">
        <f t="shared" si="0"/>
        <v>Anbieter1</v>
      </c>
      <c r="B13" s="615">
        <v>1</v>
      </c>
      <c r="C13" s="615">
        <v>1</v>
      </c>
      <c r="D13" s="615">
        <v>1</v>
      </c>
      <c r="E13" s="615">
        <v>5</v>
      </c>
      <c r="F13" s="615">
        <v>4</v>
      </c>
      <c r="G13" s="616" t="s">
        <v>705</v>
      </c>
      <c r="H13" s="617" t="s">
        <v>658</v>
      </c>
      <c r="I13" s="615" t="s">
        <v>2</v>
      </c>
      <c r="J13" s="618" t="s">
        <v>72</v>
      </c>
      <c r="K13" s="618"/>
      <c r="L13" s="618" t="s">
        <v>73</v>
      </c>
      <c r="M13" s="619"/>
      <c r="N13" s="607"/>
      <c r="O13" s="620"/>
      <c r="P13" s="613"/>
      <c r="Q13" s="619"/>
    </row>
    <row r="14" spans="1:20" ht="26.25" x14ac:dyDescent="0.35">
      <c r="A14" s="614" t="str">
        <f t="shared" si="0"/>
        <v>Anbieter1</v>
      </c>
      <c r="B14" s="615">
        <v>1</v>
      </c>
      <c r="C14" s="615">
        <v>1</v>
      </c>
      <c r="D14" s="615">
        <v>1</v>
      </c>
      <c r="E14" s="615">
        <v>6</v>
      </c>
      <c r="F14" s="615">
        <v>4</v>
      </c>
      <c r="G14" s="616" t="s">
        <v>706</v>
      </c>
      <c r="H14" s="617" t="s">
        <v>659</v>
      </c>
      <c r="I14" s="615" t="s">
        <v>2</v>
      </c>
      <c r="J14" s="618" t="s">
        <v>72</v>
      </c>
      <c r="K14" s="618"/>
      <c r="L14" s="618" t="s">
        <v>73</v>
      </c>
      <c r="M14" s="619"/>
      <c r="N14" s="607"/>
      <c r="O14" s="620"/>
      <c r="P14" s="613"/>
      <c r="Q14" s="619"/>
    </row>
    <row r="15" spans="1:20" ht="26.25" x14ac:dyDescent="0.35">
      <c r="A15" s="614" t="str">
        <f t="shared" si="0"/>
        <v>Anbieter1</v>
      </c>
      <c r="B15" s="615">
        <v>1</v>
      </c>
      <c r="C15" s="615">
        <v>1</v>
      </c>
      <c r="D15" s="615">
        <v>1</v>
      </c>
      <c r="E15" s="615">
        <v>7</v>
      </c>
      <c r="F15" s="615">
        <v>4</v>
      </c>
      <c r="G15" s="616" t="s">
        <v>707</v>
      </c>
      <c r="H15" s="617" t="s">
        <v>660</v>
      </c>
      <c r="I15" s="615" t="s">
        <v>2</v>
      </c>
      <c r="J15" s="618" t="s">
        <v>72</v>
      </c>
      <c r="K15" s="618"/>
      <c r="L15" s="618" t="s">
        <v>73</v>
      </c>
      <c r="M15" s="619"/>
      <c r="N15" s="607"/>
      <c r="O15" s="620"/>
      <c r="P15" s="613"/>
      <c r="Q15" s="619"/>
      <c r="R15" s="94"/>
    </row>
    <row r="16" spans="1:20" ht="26.25" x14ac:dyDescent="0.35">
      <c r="A16" s="614" t="str">
        <f t="shared" si="0"/>
        <v>Anbieter1</v>
      </c>
      <c r="B16" s="615">
        <v>1</v>
      </c>
      <c r="C16" s="615">
        <v>1</v>
      </c>
      <c r="D16" s="615">
        <v>1</v>
      </c>
      <c r="E16" s="615">
        <v>8</v>
      </c>
      <c r="F16" s="615">
        <v>4</v>
      </c>
      <c r="G16" s="616" t="s">
        <v>708</v>
      </c>
      <c r="H16" s="617" t="s">
        <v>661</v>
      </c>
      <c r="I16" s="615" t="s">
        <v>2</v>
      </c>
      <c r="J16" s="618" t="s">
        <v>72</v>
      </c>
      <c r="K16" s="618"/>
      <c r="L16" s="618" t="s">
        <v>73</v>
      </c>
      <c r="M16" s="619"/>
      <c r="N16" s="607"/>
      <c r="O16" s="620"/>
      <c r="P16" s="613"/>
      <c r="Q16" s="619"/>
    </row>
    <row r="17" spans="1:18" ht="26.25" x14ac:dyDescent="0.35">
      <c r="A17" s="614" t="str">
        <f t="shared" si="0"/>
        <v>Anbieter1</v>
      </c>
      <c r="B17" s="615">
        <v>1</v>
      </c>
      <c r="C17" s="615">
        <v>1</v>
      </c>
      <c r="D17" s="615">
        <v>1</v>
      </c>
      <c r="E17" s="615">
        <v>9</v>
      </c>
      <c r="F17" s="615">
        <v>4</v>
      </c>
      <c r="G17" s="616" t="s">
        <v>709</v>
      </c>
      <c r="H17" s="617" t="s">
        <v>662</v>
      </c>
      <c r="I17" s="615" t="s">
        <v>2</v>
      </c>
      <c r="J17" s="618" t="s">
        <v>72</v>
      </c>
      <c r="K17" s="618"/>
      <c r="L17" s="618" t="s">
        <v>73</v>
      </c>
      <c r="M17" s="619"/>
      <c r="N17" s="607"/>
      <c r="O17" s="620"/>
      <c r="P17" s="613"/>
      <c r="Q17" s="619"/>
      <c r="R17" s="94"/>
    </row>
    <row r="18" spans="1:18" ht="26.25" x14ac:dyDescent="0.35">
      <c r="A18" s="614" t="str">
        <f t="shared" si="0"/>
        <v>Anbieter1</v>
      </c>
      <c r="B18" s="615">
        <v>1</v>
      </c>
      <c r="C18" s="615">
        <v>1</v>
      </c>
      <c r="D18" s="615">
        <v>1</v>
      </c>
      <c r="E18" s="615">
        <v>10</v>
      </c>
      <c r="F18" s="615">
        <v>4</v>
      </c>
      <c r="G18" s="616" t="s">
        <v>710</v>
      </c>
      <c r="H18" s="617" t="s">
        <v>663</v>
      </c>
      <c r="I18" s="615" t="s">
        <v>2</v>
      </c>
      <c r="J18" s="618" t="s">
        <v>72</v>
      </c>
      <c r="K18" s="618"/>
      <c r="L18" s="618" t="s">
        <v>73</v>
      </c>
      <c r="M18" s="619"/>
      <c r="N18" s="607"/>
      <c r="O18" s="620"/>
      <c r="P18" s="613"/>
      <c r="Q18" s="619"/>
      <c r="R18" s="94"/>
    </row>
    <row r="19" spans="1:18" ht="26.25" x14ac:dyDescent="0.35">
      <c r="A19" s="614" t="str">
        <f t="shared" si="0"/>
        <v>Anbieter1</v>
      </c>
      <c r="B19" s="615">
        <v>1</v>
      </c>
      <c r="C19" s="615">
        <v>1</v>
      </c>
      <c r="D19" s="615">
        <v>1</v>
      </c>
      <c r="E19" s="615">
        <v>11</v>
      </c>
      <c r="F19" s="615">
        <v>4</v>
      </c>
      <c r="G19" s="616" t="s">
        <v>711</v>
      </c>
      <c r="H19" s="617" t="s">
        <v>664</v>
      </c>
      <c r="I19" s="615" t="s">
        <v>2</v>
      </c>
      <c r="J19" s="618" t="s">
        <v>72</v>
      </c>
      <c r="K19" s="618"/>
      <c r="L19" s="618" t="s">
        <v>73</v>
      </c>
      <c r="M19" s="619"/>
      <c r="N19" s="607"/>
      <c r="O19" s="620"/>
      <c r="P19" s="613"/>
      <c r="Q19" s="619"/>
      <c r="R19" s="94"/>
    </row>
    <row r="20" spans="1:18" ht="26.25" x14ac:dyDescent="0.35">
      <c r="A20" s="614" t="str">
        <f t="shared" si="0"/>
        <v>Anbieter1</v>
      </c>
      <c r="B20" s="615">
        <v>1</v>
      </c>
      <c r="C20" s="615">
        <v>1</v>
      </c>
      <c r="D20" s="615">
        <v>1</v>
      </c>
      <c r="E20" s="615">
        <v>12</v>
      </c>
      <c r="F20" s="615">
        <v>4</v>
      </c>
      <c r="G20" s="616" t="s">
        <v>712</v>
      </c>
      <c r="H20" s="617" t="s">
        <v>665</v>
      </c>
      <c r="I20" s="615" t="s">
        <v>2</v>
      </c>
      <c r="J20" s="618" t="s">
        <v>72</v>
      </c>
      <c r="K20" s="618"/>
      <c r="L20" s="618" t="s">
        <v>73</v>
      </c>
      <c r="M20" s="619"/>
      <c r="N20" s="607"/>
      <c r="O20" s="620"/>
      <c r="P20" s="613"/>
      <c r="Q20" s="619"/>
      <c r="R20" s="94"/>
    </row>
    <row r="21" spans="1:18" ht="26.25" x14ac:dyDescent="0.35">
      <c r="A21" s="614" t="str">
        <f t="shared" si="0"/>
        <v>Anbieter1</v>
      </c>
      <c r="B21" s="615">
        <v>1</v>
      </c>
      <c r="C21" s="615">
        <v>1</v>
      </c>
      <c r="D21" s="615">
        <v>1</v>
      </c>
      <c r="E21" s="615">
        <v>13</v>
      </c>
      <c r="F21" s="615">
        <v>4</v>
      </c>
      <c r="G21" s="616" t="s">
        <v>713</v>
      </c>
      <c r="H21" s="617" t="s">
        <v>666</v>
      </c>
      <c r="I21" s="615" t="s">
        <v>2</v>
      </c>
      <c r="J21" s="618" t="s">
        <v>72</v>
      </c>
      <c r="K21" s="618"/>
      <c r="L21" s="618" t="s">
        <v>73</v>
      </c>
      <c r="M21" s="619"/>
      <c r="N21" s="607"/>
      <c r="O21" s="620"/>
      <c r="P21" s="613"/>
      <c r="Q21" s="619"/>
      <c r="R21" s="94"/>
    </row>
    <row r="22" spans="1:18" ht="26.25" x14ac:dyDescent="0.35">
      <c r="A22" s="614" t="str">
        <f t="shared" si="0"/>
        <v>Anbieter1</v>
      </c>
      <c r="B22" s="615">
        <v>1</v>
      </c>
      <c r="C22" s="615">
        <v>1</v>
      </c>
      <c r="D22" s="615">
        <v>1</v>
      </c>
      <c r="E22" s="615">
        <v>14</v>
      </c>
      <c r="F22" s="615">
        <v>4</v>
      </c>
      <c r="G22" s="616" t="s">
        <v>714</v>
      </c>
      <c r="H22" s="617" t="s">
        <v>667</v>
      </c>
      <c r="I22" s="615" t="s">
        <v>2</v>
      </c>
      <c r="J22" s="618" t="s">
        <v>72</v>
      </c>
      <c r="K22" s="618"/>
      <c r="L22" s="618" t="s">
        <v>73</v>
      </c>
      <c r="M22" s="619"/>
      <c r="N22" s="607"/>
      <c r="O22" s="620"/>
      <c r="P22" s="613"/>
      <c r="Q22" s="619"/>
    </row>
    <row r="23" spans="1:18" ht="26.25" x14ac:dyDescent="0.35">
      <c r="A23" s="614" t="str">
        <f t="shared" si="0"/>
        <v>Anbieter1</v>
      </c>
      <c r="B23" s="615">
        <v>1</v>
      </c>
      <c r="C23" s="615">
        <v>1</v>
      </c>
      <c r="D23" s="615">
        <v>1</v>
      </c>
      <c r="E23" s="615">
        <v>15</v>
      </c>
      <c r="F23" s="615">
        <v>4</v>
      </c>
      <c r="G23" s="616" t="s">
        <v>715</v>
      </c>
      <c r="H23" s="617" t="s">
        <v>668</v>
      </c>
      <c r="I23" s="615" t="s">
        <v>2</v>
      </c>
      <c r="J23" s="618" t="s">
        <v>72</v>
      </c>
      <c r="K23" s="618"/>
      <c r="L23" s="618" t="s">
        <v>73</v>
      </c>
      <c r="M23" s="619"/>
      <c r="N23" s="607"/>
      <c r="O23" s="620"/>
      <c r="P23" s="613"/>
      <c r="Q23" s="619"/>
      <c r="R23" s="94"/>
    </row>
    <row r="24" spans="1:18" ht="26.25" x14ac:dyDescent="0.35">
      <c r="A24" s="614" t="str">
        <f t="shared" si="0"/>
        <v>Anbieter1</v>
      </c>
      <c r="B24" s="615">
        <v>1</v>
      </c>
      <c r="C24" s="615">
        <v>1</v>
      </c>
      <c r="D24" s="615">
        <v>1</v>
      </c>
      <c r="E24" s="615">
        <v>16</v>
      </c>
      <c r="F24" s="615">
        <v>4</v>
      </c>
      <c r="G24" s="616" t="s">
        <v>716</v>
      </c>
      <c r="H24" s="617" t="s">
        <v>669</v>
      </c>
      <c r="I24" s="615" t="s">
        <v>2</v>
      </c>
      <c r="J24" s="618" t="s">
        <v>72</v>
      </c>
      <c r="K24" s="618"/>
      <c r="L24" s="618" t="s">
        <v>73</v>
      </c>
      <c r="M24" s="619"/>
      <c r="N24" s="607"/>
      <c r="O24" s="620"/>
      <c r="P24" s="613"/>
      <c r="Q24" s="619"/>
      <c r="R24" s="94"/>
    </row>
    <row r="25" spans="1:18" ht="26.25" x14ac:dyDescent="0.35">
      <c r="A25" s="614" t="str">
        <f t="shared" si="0"/>
        <v>Anbieter1</v>
      </c>
      <c r="B25" s="615">
        <v>1</v>
      </c>
      <c r="C25" s="615">
        <v>1</v>
      </c>
      <c r="D25" s="615">
        <v>1</v>
      </c>
      <c r="E25" s="615">
        <v>17</v>
      </c>
      <c r="F25" s="615">
        <v>4</v>
      </c>
      <c r="G25" s="616" t="s">
        <v>717</v>
      </c>
      <c r="H25" s="617" t="s">
        <v>670</v>
      </c>
      <c r="I25" s="615" t="s">
        <v>2</v>
      </c>
      <c r="J25" s="618" t="s">
        <v>72</v>
      </c>
      <c r="K25" s="618"/>
      <c r="L25" s="618" t="s">
        <v>73</v>
      </c>
      <c r="M25" s="619"/>
      <c r="N25" s="607"/>
      <c r="O25" s="620"/>
      <c r="P25" s="613"/>
      <c r="Q25" s="619"/>
      <c r="R25" s="94"/>
    </row>
    <row r="26" spans="1:18" ht="26.25" x14ac:dyDescent="0.35">
      <c r="A26" s="614" t="str">
        <f t="shared" si="0"/>
        <v>Anbieter1</v>
      </c>
      <c r="B26" s="615">
        <v>1</v>
      </c>
      <c r="C26" s="615">
        <v>1</v>
      </c>
      <c r="D26" s="615">
        <v>1</v>
      </c>
      <c r="E26" s="615">
        <v>18</v>
      </c>
      <c r="F26" s="615">
        <v>4</v>
      </c>
      <c r="G26" s="616" t="s">
        <v>718</v>
      </c>
      <c r="H26" s="617" t="s">
        <v>671</v>
      </c>
      <c r="I26" s="615" t="s">
        <v>2</v>
      </c>
      <c r="J26" s="618" t="s">
        <v>72</v>
      </c>
      <c r="K26" s="618"/>
      <c r="L26" s="618" t="s">
        <v>73</v>
      </c>
      <c r="M26" s="619"/>
      <c r="N26" s="607"/>
      <c r="O26" s="620"/>
      <c r="P26" s="613"/>
      <c r="Q26" s="619"/>
    </row>
    <row r="27" spans="1:18" ht="26.25" x14ac:dyDescent="0.35">
      <c r="A27" s="614" t="str">
        <f t="shared" si="0"/>
        <v>Anbieter1</v>
      </c>
      <c r="B27" s="615">
        <v>1</v>
      </c>
      <c r="C27" s="615">
        <v>1</v>
      </c>
      <c r="D27" s="615">
        <v>1</v>
      </c>
      <c r="E27" s="615">
        <v>19</v>
      </c>
      <c r="F27" s="615">
        <v>4</v>
      </c>
      <c r="G27" s="616" t="s">
        <v>719</v>
      </c>
      <c r="H27" s="617" t="s">
        <v>672</v>
      </c>
      <c r="I27" s="615" t="s">
        <v>2</v>
      </c>
      <c r="J27" s="618" t="s">
        <v>72</v>
      </c>
      <c r="K27" s="618"/>
      <c r="L27" s="618" t="s">
        <v>73</v>
      </c>
      <c r="M27" s="619"/>
      <c r="N27" s="607"/>
      <c r="O27" s="620"/>
      <c r="P27" s="613"/>
      <c r="Q27" s="619"/>
      <c r="R27" s="94"/>
    </row>
    <row r="28" spans="1:18" ht="26.25" x14ac:dyDescent="0.35">
      <c r="A28" s="614" t="str">
        <f t="shared" si="0"/>
        <v>Anbieter1</v>
      </c>
      <c r="B28" s="615">
        <v>1</v>
      </c>
      <c r="C28" s="615">
        <v>1</v>
      </c>
      <c r="D28" s="615">
        <v>1</v>
      </c>
      <c r="E28" s="615">
        <v>20</v>
      </c>
      <c r="F28" s="615">
        <v>4</v>
      </c>
      <c r="G28" s="616" t="s">
        <v>720</v>
      </c>
      <c r="H28" s="617" t="s">
        <v>673</v>
      </c>
      <c r="I28" s="615" t="s">
        <v>2</v>
      </c>
      <c r="J28" s="618" t="s">
        <v>72</v>
      </c>
      <c r="K28" s="618"/>
      <c r="L28" s="618" t="s">
        <v>73</v>
      </c>
      <c r="M28" s="619"/>
      <c r="N28" s="607"/>
      <c r="O28" s="620"/>
      <c r="P28" s="613"/>
      <c r="Q28" s="619"/>
      <c r="R28" s="94"/>
    </row>
    <row r="29" spans="1:18" ht="26.25" x14ac:dyDescent="0.35">
      <c r="A29" s="614" t="str">
        <f t="shared" si="0"/>
        <v>Anbieter1</v>
      </c>
      <c r="B29" s="615">
        <v>1</v>
      </c>
      <c r="C29" s="615">
        <v>1</v>
      </c>
      <c r="D29" s="615">
        <v>1</v>
      </c>
      <c r="E29" s="615">
        <v>21</v>
      </c>
      <c r="F29" s="615">
        <v>4</v>
      </c>
      <c r="G29" s="616" t="s">
        <v>721</v>
      </c>
      <c r="H29" s="617" t="s">
        <v>674</v>
      </c>
      <c r="I29" s="615" t="s">
        <v>2</v>
      </c>
      <c r="J29" s="618" t="s">
        <v>72</v>
      </c>
      <c r="K29" s="618"/>
      <c r="L29" s="618" t="s">
        <v>73</v>
      </c>
      <c r="M29" s="619"/>
      <c r="N29" s="607"/>
      <c r="O29" s="620"/>
      <c r="P29" s="613"/>
      <c r="Q29" s="619"/>
      <c r="R29" s="94"/>
    </row>
    <row r="30" spans="1:18" ht="26.25" x14ac:dyDescent="0.35">
      <c r="A30" s="614" t="str">
        <f t="shared" si="0"/>
        <v>Anbieter1</v>
      </c>
      <c r="B30" s="615">
        <v>1</v>
      </c>
      <c r="C30" s="615">
        <v>1</v>
      </c>
      <c r="D30" s="615">
        <v>1</v>
      </c>
      <c r="E30" s="615">
        <v>22</v>
      </c>
      <c r="F30" s="615">
        <v>4</v>
      </c>
      <c r="G30" s="616" t="s">
        <v>722</v>
      </c>
      <c r="H30" s="617" t="s">
        <v>675</v>
      </c>
      <c r="I30" s="615" t="s">
        <v>2</v>
      </c>
      <c r="J30" s="618" t="s">
        <v>72</v>
      </c>
      <c r="K30" s="618"/>
      <c r="L30" s="618" t="s">
        <v>73</v>
      </c>
      <c r="M30" s="619"/>
      <c r="N30" s="607"/>
      <c r="O30" s="620"/>
      <c r="P30" s="613"/>
      <c r="Q30" s="619"/>
      <c r="R30" s="94"/>
    </row>
    <row r="31" spans="1:18" ht="26.25" x14ac:dyDescent="0.35">
      <c r="A31" s="614" t="str">
        <f t="shared" si="0"/>
        <v>Anbieter1</v>
      </c>
      <c r="B31" s="615">
        <v>1</v>
      </c>
      <c r="C31" s="615">
        <v>1</v>
      </c>
      <c r="D31" s="615">
        <v>1</v>
      </c>
      <c r="E31" s="615">
        <v>23</v>
      </c>
      <c r="F31" s="615">
        <v>4</v>
      </c>
      <c r="G31" s="616" t="s">
        <v>723</v>
      </c>
      <c r="H31" s="617" t="s">
        <v>751</v>
      </c>
      <c r="I31" s="615" t="s">
        <v>2</v>
      </c>
      <c r="J31" s="618" t="s">
        <v>72</v>
      </c>
      <c r="K31" s="618"/>
      <c r="L31" s="618" t="s">
        <v>73</v>
      </c>
      <c r="M31" s="619"/>
      <c r="N31" s="607"/>
      <c r="O31" s="620"/>
      <c r="P31" s="613"/>
      <c r="Q31" s="619"/>
      <c r="R31" s="94"/>
    </row>
    <row r="32" spans="1:18" ht="65.650000000000006" x14ac:dyDescent="0.35">
      <c r="A32" s="614" t="str">
        <f t="shared" si="0"/>
        <v>Anbieter1</v>
      </c>
      <c r="B32" s="615">
        <v>1</v>
      </c>
      <c r="C32" s="615">
        <v>1</v>
      </c>
      <c r="D32" s="615">
        <v>1</v>
      </c>
      <c r="E32" s="615">
        <v>24</v>
      </c>
      <c r="F32" s="615">
        <v>4</v>
      </c>
      <c r="G32" s="616" t="s">
        <v>744</v>
      </c>
      <c r="H32" s="617" t="s">
        <v>752</v>
      </c>
      <c r="I32" s="615" t="s">
        <v>2</v>
      </c>
      <c r="J32" s="618" t="s">
        <v>72</v>
      </c>
      <c r="K32" s="618"/>
      <c r="L32" s="618" t="s">
        <v>73</v>
      </c>
      <c r="M32" s="619"/>
      <c r="N32" s="607"/>
      <c r="O32" s="620"/>
      <c r="P32" s="613"/>
      <c r="Q32" s="619"/>
    </row>
    <row r="33" spans="1:18" ht="26.25" x14ac:dyDescent="0.35">
      <c r="A33" s="614" t="str">
        <f t="shared" si="0"/>
        <v>Anbieter1</v>
      </c>
      <c r="B33" s="615">
        <v>1</v>
      </c>
      <c r="C33" s="615">
        <v>1</v>
      </c>
      <c r="D33" s="615">
        <v>1</v>
      </c>
      <c r="E33" s="615">
        <v>25</v>
      </c>
      <c r="F33" s="615">
        <v>4</v>
      </c>
      <c r="G33" s="616" t="s">
        <v>777</v>
      </c>
      <c r="H33" s="617" t="s">
        <v>748</v>
      </c>
      <c r="I33" s="615" t="s">
        <v>2</v>
      </c>
      <c r="J33" s="618" t="s">
        <v>72</v>
      </c>
      <c r="K33" s="618"/>
      <c r="L33" s="618" t="s">
        <v>73</v>
      </c>
      <c r="M33" s="619"/>
      <c r="N33" s="607"/>
      <c r="O33" s="620"/>
      <c r="P33" s="613"/>
      <c r="Q33" s="619"/>
    </row>
    <row r="34" spans="1:18" ht="39.4" x14ac:dyDescent="0.35">
      <c r="A34" s="614" t="str">
        <f t="shared" si="0"/>
        <v>Anbieter1</v>
      </c>
      <c r="B34" s="615">
        <v>1</v>
      </c>
      <c r="C34" s="615">
        <v>1</v>
      </c>
      <c r="D34" s="615">
        <v>1</v>
      </c>
      <c r="E34" s="615">
        <v>26</v>
      </c>
      <c r="F34" s="615">
        <v>4</v>
      </c>
      <c r="G34" s="616" t="s">
        <v>778</v>
      </c>
      <c r="H34" s="617" t="s">
        <v>749</v>
      </c>
      <c r="I34" s="615" t="s">
        <v>2</v>
      </c>
      <c r="J34" s="618" t="s">
        <v>72</v>
      </c>
      <c r="K34" s="618"/>
      <c r="L34" s="618" t="s">
        <v>73</v>
      </c>
      <c r="M34" s="619"/>
      <c r="N34" s="607"/>
      <c r="O34" s="620"/>
      <c r="P34" s="613"/>
      <c r="Q34" s="619"/>
    </row>
    <row r="35" spans="1:18" ht="26.25" x14ac:dyDescent="0.35">
      <c r="A35" s="614" t="str">
        <f t="shared" si="0"/>
        <v>Anbieter1</v>
      </c>
      <c r="B35" s="615">
        <v>1</v>
      </c>
      <c r="C35" s="615">
        <v>1</v>
      </c>
      <c r="D35" s="615">
        <v>1</v>
      </c>
      <c r="E35" s="615">
        <v>27</v>
      </c>
      <c r="F35" s="615">
        <v>4</v>
      </c>
      <c r="G35" s="616" t="s">
        <v>779</v>
      </c>
      <c r="H35" s="617" t="s">
        <v>750</v>
      </c>
      <c r="I35" s="615" t="s">
        <v>2</v>
      </c>
      <c r="J35" s="618" t="s">
        <v>72</v>
      </c>
      <c r="K35" s="618"/>
      <c r="L35" s="618" t="s">
        <v>73</v>
      </c>
      <c r="M35" s="619"/>
      <c r="N35" s="607"/>
      <c r="O35" s="620"/>
      <c r="P35" s="613"/>
      <c r="Q35" s="619"/>
    </row>
    <row r="36" spans="1:18" ht="26.25" x14ac:dyDescent="0.35">
      <c r="A36" s="641" t="str">
        <f t="shared" si="0"/>
        <v>Anbieter1</v>
      </c>
      <c r="B36" s="633">
        <v>1</v>
      </c>
      <c r="C36" s="633">
        <v>1</v>
      </c>
      <c r="D36" s="633">
        <v>2</v>
      </c>
      <c r="E36" s="633">
        <v>0</v>
      </c>
      <c r="F36" s="633">
        <v>3</v>
      </c>
      <c r="G36" s="644" t="s">
        <v>724</v>
      </c>
      <c r="H36" s="634" t="s">
        <v>677</v>
      </c>
      <c r="I36" s="633" t="s">
        <v>269</v>
      </c>
      <c r="J36" s="635"/>
      <c r="K36" s="635"/>
      <c r="L36" s="635"/>
      <c r="M36" s="636">
        <f>SUM(M37:M100)</f>
        <v>885</v>
      </c>
      <c r="N36" s="610">
        <v>0.35483870967741937</v>
      </c>
      <c r="O36" s="637" t="s">
        <v>345</v>
      </c>
      <c r="P36" s="638"/>
      <c r="Q36" s="636">
        <f>SUM(Q37:Q100)</f>
        <v>0</v>
      </c>
      <c r="R36" s="94"/>
    </row>
    <row r="37" spans="1:18" ht="26.25" x14ac:dyDescent="0.35">
      <c r="A37" s="614" t="str">
        <f t="shared" si="0"/>
        <v>Anbieter1</v>
      </c>
      <c r="B37" s="615">
        <v>1</v>
      </c>
      <c r="C37" s="615">
        <v>1</v>
      </c>
      <c r="D37" s="615">
        <v>2</v>
      </c>
      <c r="E37" s="615">
        <v>1</v>
      </c>
      <c r="F37" s="615">
        <v>4</v>
      </c>
      <c r="G37" s="616" t="s">
        <v>725</v>
      </c>
      <c r="H37" s="617" t="s">
        <v>678</v>
      </c>
      <c r="I37" s="615" t="s">
        <v>75</v>
      </c>
      <c r="J37" s="618" t="s">
        <v>72</v>
      </c>
      <c r="K37" s="618"/>
      <c r="L37" s="618" t="s">
        <v>73</v>
      </c>
      <c r="M37" s="619">
        <v>10</v>
      </c>
      <c r="N37" s="607"/>
      <c r="O37" s="620"/>
      <c r="P37" s="613"/>
      <c r="Q37" s="619">
        <f t="shared" ref="Q37:Q68" si="1">IF(O37=$J37,Punkte0,IF(O37=$L37,Punkte2,0))*$M37</f>
        <v>0</v>
      </c>
      <c r="R37" s="94"/>
    </row>
    <row r="38" spans="1:18" ht="26.25" x14ac:dyDescent="0.35">
      <c r="A38" s="614" t="str">
        <f t="shared" ref="A38:A69" si="2">Bietername</f>
        <v>Anbieter1</v>
      </c>
      <c r="B38" s="615">
        <v>1</v>
      </c>
      <c r="C38" s="615">
        <v>1</v>
      </c>
      <c r="D38" s="615">
        <v>2</v>
      </c>
      <c r="E38" s="615">
        <v>2</v>
      </c>
      <c r="F38" s="615">
        <v>4</v>
      </c>
      <c r="G38" s="616" t="s">
        <v>726</v>
      </c>
      <c r="H38" s="617" t="s">
        <v>679</v>
      </c>
      <c r="I38" s="615" t="s">
        <v>75</v>
      </c>
      <c r="J38" s="618" t="s">
        <v>72</v>
      </c>
      <c r="K38" s="618"/>
      <c r="L38" s="618" t="s">
        <v>73</v>
      </c>
      <c r="M38" s="619">
        <v>10</v>
      </c>
      <c r="N38" s="607"/>
      <c r="O38" s="620"/>
      <c r="P38" s="613"/>
      <c r="Q38" s="619">
        <f t="shared" si="1"/>
        <v>0</v>
      </c>
      <c r="R38" s="94"/>
    </row>
    <row r="39" spans="1:18" ht="25.5" x14ac:dyDescent="0.35">
      <c r="A39" s="614" t="str">
        <f t="shared" si="2"/>
        <v>Anbieter1</v>
      </c>
      <c r="B39" s="615">
        <v>1</v>
      </c>
      <c r="C39" s="615">
        <v>1</v>
      </c>
      <c r="D39" s="615">
        <v>2</v>
      </c>
      <c r="E39" s="615">
        <v>3</v>
      </c>
      <c r="F39" s="615">
        <v>4</v>
      </c>
      <c r="G39" s="616" t="s">
        <v>727</v>
      </c>
      <c r="H39" s="617" t="s">
        <v>680</v>
      </c>
      <c r="I39" s="615" t="s">
        <v>75</v>
      </c>
      <c r="J39" s="618" t="s">
        <v>72</v>
      </c>
      <c r="K39" s="618"/>
      <c r="L39" s="618" t="s">
        <v>73</v>
      </c>
      <c r="M39" s="619">
        <v>15</v>
      </c>
      <c r="N39" s="607"/>
      <c r="O39" s="620"/>
      <c r="P39" s="613"/>
      <c r="Q39" s="619">
        <f t="shared" si="1"/>
        <v>0</v>
      </c>
    </row>
    <row r="40" spans="1:18" ht="26.25" x14ac:dyDescent="0.35">
      <c r="A40" s="614" t="str">
        <f t="shared" si="2"/>
        <v>Anbieter1</v>
      </c>
      <c r="B40" s="615">
        <v>1</v>
      </c>
      <c r="C40" s="615">
        <v>1</v>
      </c>
      <c r="D40" s="615">
        <v>2</v>
      </c>
      <c r="E40" s="615">
        <v>4</v>
      </c>
      <c r="F40" s="615">
        <v>4</v>
      </c>
      <c r="G40" s="616" t="s">
        <v>728</v>
      </c>
      <c r="H40" s="617" t="s">
        <v>681</v>
      </c>
      <c r="I40" s="615" t="s">
        <v>75</v>
      </c>
      <c r="J40" s="618" t="s">
        <v>72</v>
      </c>
      <c r="K40" s="618"/>
      <c r="L40" s="618" t="s">
        <v>73</v>
      </c>
      <c r="M40" s="619">
        <v>15</v>
      </c>
      <c r="N40" s="607"/>
      <c r="O40" s="620"/>
      <c r="P40" s="613"/>
      <c r="Q40" s="619">
        <f t="shared" si="1"/>
        <v>0</v>
      </c>
      <c r="R40" s="94"/>
    </row>
    <row r="41" spans="1:18" ht="26.25" x14ac:dyDescent="0.35">
      <c r="A41" s="614" t="str">
        <f t="shared" si="2"/>
        <v>Anbieter1</v>
      </c>
      <c r="B41" s="615">
        <v>1</v>
      </c>
      <c r="C41" s="615">
        <v>1</v>
      </c>
      <c r="D41" s="615">
        <v>2</v>
      </c>
      <c r="E41" s="615">
        <v>5</v>
      </c>
      <c r="F41" s="615">
        <v>4</v>
      </c>
      <c r="G41" s="616" t="s">
        <v>729</v>
      </c>
      <c r="H41" s="617" t="s">
        <v>682</v>
      </c>
      <c r="I41" s="615" t="s">
        <v>75</v>
      </c>
      <c r="J41" s="618" t="s">
        <v>72</v>
      </c>
      <c r="K41" s="618"/>
      <c r="L41" s="618" t="s">
        <v>73</v>
      </c>
      <c r="M41" s="619">
        <v>5</v>
      </c>
      <c r="N41" s="607"/>
      <c r="O41" s="620"/>
      <c r="P41" s="613"/>
      <c r="Q41" s="619">
        <f t="shared" si="1"/>
        <v>0</v>
      </c>
      <c r="R41" s="94"/>
    </row>
    <row r="42" spans="1:18" ht="26.25" x14ac:dyDescent="0.35">
      <c r="A42" s="614" t="str">
        <f t="shared" si="2"/>
        <v>Anbieter1</v>
      </c>
      <c r="B42" s="615">
        <v>1</v>
      </c>
      <c r="C42" s="615">
        <v>1</v>
      </c>
      <c r="D42" s="615">
        <v>2</v>
      </c>
      <c r="E42" s="615">
        <v>6</v>
      </c>
      <c r="F42" s="615">
        <v>4</v>
      </c>
      <c r="G42" s="616" t="s">
        <v>730</v>
      </c>
      <c r="H42" s="617" t="s">
        <v>690</v>
      </c>
      <c r="I42" s="615" t="s">
        <v>75</v>
      </c>
      <c r="J42" s="618" t="s">
        <v>72</v>
      </c>
      <c r="K42" s="618"/>
      <c r="L42" s="618" t="s">
        <v>73</v>
      </c>
      <c r="M42" s="619">
        <v>15</v>
      </c>
      <c r="N42" s="607"/>
      <c r="O42" s="620"/>
      <c r="P42" s="613"/>
      <c r="Q42" s="619">
        <f t="shared" si="1"/>
        <v>0</v>
      </c>
      <c r="R42" s="94"/>
    </row>
    <row r="43" spans="1:18" ht="26.25" x14ac:dyDescent="0.35">
      <c r="A43" s="614" t="str">
        <f t="shared" si="2"/>
        <v>Anbieter1</v>
      </c>
      <c r="B43" s="615">
        <v>1</v>
      </c>
      <c r="C43" s="615">
        <v>1</v>
      </c>
      <c r="D43" s="615">
        <v>2</v>
      </c>
      <c r="E43" s="615">
        <v>7</v>
      </c>
      <c r="F43" s="615">
        <v>4</v>
      </c>
      <c r="G43" s="616" t="s">
        <v>731</v>
      </c>
      <c r="H43" s="617" t="s">
        <v>683</v>
      </c>
      <c r="I43" s="615" t="s">
        <v>75</v>
      </c>
      <c r="J43" s="618" t="s">
        <v>72</v>
      </c>
      <c r="K43" s="618"/>
      <c r="L43" s="618" t="s">
        <v>73</v>
      </c>
      <c r="M43" s="619">
        <v>20</v>
      </c>
      <c r="N43" s="607"/>
      <c r="O43" s="620"/>
      <c r="P43" s="613"/>
      <c r="Q43" s="619">
        <f t="shared" si="1"/>
        <v>0</v>
      </c>
      <c r="R43" s="94"/>
    </row>
    <row r="44" spans="1:18" ht="26.25" x14ac:dyDescent="0.35">
      <c r="A44" s="614" t="str">
        <f t="shared" si="2"/>
        <v>Anbieter1</v>
      </c>
      <c r="B44" s="615">
        <v>1</v>
      </c>
      <c r="C44" s="615">
        <v>1</v>
      </c>
      <c r="D44" s="615">
        <v>2</v>
      </c>
      <c r="E44" s="615">
        <v>8</v>
      </c>
      <c r="F44" s="615">
        <v>4</v>
      </c>
      <c r="G44" s="616" t="s">
        <v>732</v>
      </c>
      <c r="H44" s="617" t="s">
        <v>691</v>
      </c>
      <c r="I44" s="615" t="s">
        <v>75</v>
      </c>
      <c r="J44" s="618" t="s">
        <v>72</v>
      </c>
      <c r="K44" s="618"/>
      <c r="L44" s="618" t="s">
        <v>73</v>
      </c>
      <c r="M44" s="619">
        <v>5</v>
      </c>
      <c r="N44" s="607"/>
      <c r="O44" s="620"/>
      <c r="P44" s="613"/>
      <c r="Q44" s="619">
        <f t="shared" si="1"/>
        <v>0</v>
      </c>
      <c r="R44" s="94"/>
    </row>
    <row r="45" spans="1:18" ht="26.25" x14ac:dyDescent="0.35">
      <c r="A45" s="614" t="str">
        <f t="shared" si="2"/>
        <v>Anbieter1</v>
      </c>
      <c r="B45" s="615">
        <v>1</v>
      </c>
      <c r="C45" s="615">
        <v>1</v>
      </c>
      <c r="D45" s="615">
        <v>2</v>
      </c>
      <c r="E45" s="615">
        <v>9</v>
      </c>
      <c r="F45" s="615">
        <v>4</v>
      </c>
      <c r="G45" s="616" t="s">
        <v>733</v>
      </c>
      <c r="H45" s="617" t="s">
        <v>692</v>
      </c>
      <c r="I45" s="615" t="s">
        <v>75</v>
      </c>
      <c r="J45" s="618" t="s">
        <v>72</v>
      </c>
      <c r="K45" s="618"/>
      <c r="L45" s="618" t="s">
        <v>73</v>
      </c>
      <c r="M45" s="619">
        <v>10</v>
      </c>
      <c r="N45" s="607"/>
      <c r="O45" s="620"/>
      <c r="P45" s="613"/>
      <c r="Q45" s="619">
        <f t="shared" si="1"/>
        <v>0</v>
      </c>
      <c r="R45" s="94"/>
    </row>
    <row r="46" spans="1:18" ht="26.25" x14ac:dyDescent="0.35">
      <c r="A46" s="614" t="str">
        <f t="shared" si="2"/>
        <v>Anbieter1</v>
      </c>
      <c r="B46" s="615">
        <v>1</v>
      </c>
      <c r="C46" s="615">
        <v>1</v>
      </c>
      <c r="D46" s="615">
        <v>2</v>
      </c>
      <c r="E46" s="615">
        <v>10</v>
      </c>
      <c r="F46" s="615">
        <v>4</v>
      </c>
      <c r="G46" s="616" t="s">
        <v>734</v>
      </c>
      <c r="H46" s="617" t="s">
        <v>693</v>
      </c>
      <c r="I46" s="615" t="s">
        <v>75</v>
      </c>
      <c r="J46" s="618" t="s">
        <v>72</v>
      </c>
      <c r="K46" s="618"/>
      <c r="L46" s="618" t="s">
        <v>73</v>
      </c>
      <c r="M46" s="619">
        <v>10</v>
      </c>
      <c r="N46" s="607"/>
      <c r="O46" s="620"/>
      <c r="P46" s="613"/>
      <c r="Q46" s="619">
        <f t="shared" si="1"/>
        <v>0</v>
      </c>
      <c r="R46" s="94"/>
    </row>
    <row r="47" spans="1:18" ht="26.25" x14ac:dyDescent="0.35">
      <c r="A47" s="614" t="str">
        <f t="shared" si="2"/>
        <v>Anbieter1</v>
      </c>
      <c r="B47" s="615">
        <v>1</v>
      </c>
      <c r="C47" s="615">
        <v>1</v>
      </c>
      <c r="D47" s="615">
        <v>2</v>
      </c>
      <c r="E47" s="615">
        <v>11</v>
      </c>
      <c r="F47" s="615">
        <v>4</v>
      </c>
      <c r="G47" s="616" t="s">
        <v>735</v>
      </c>
      <c r="H47" s="617" t="s">
        <v>694</v>
      </c>
      <c r="I47" s="615" t="s">
        <v>75</v>
      </c>
      <c r="J47" s="618" t="s">
        <v>72</v>
      </c>
      <c r="K47" s="618"/>
      <c r="L47" s="618" t="s">
        <v>73</v>
      </c>
      <c r="M47" s="619">
        <v>20</v>
      </c>
      <c r="N47" s="607"/>
      <c r="O47" s="620"/>
      <c r="P47" s="613"/>
      <c r="Q47" s="619">
        <f t="shared" si="1"/>
        <v>0</v>
      </c>
      <c r="R47" s="94"/>
    </row>
    <row r="48" spans="1:18" ht="26.25" x14ac:dyDescent="0.35">
      <c r="A48" s="614" t="str">
        <f t="shared" si="2"/>
        <v>Anbieter1</v>
      </c>
      <c r="B48" s="615">
        <v>1</v>
      </c>
      <c r="C48" s="615">
        <v>1</v>
      </c>
      <c r="D48" s="615">
        <v>2</v>
      </c>
      <c r="E48" s="615">
        <v>12</v>
      </c>
      <c r="F48" s="615">
        <v>4</v>
      </c>
      <c r="G48" s="616" t="s">
        <v>736</v>
      </c>
      <c r="H48" s="617" t="s">
        <v>695</v>
      </c>
      <c r="I48" s="615" t="s">
        <v>75</v>
      </c>
      <c r="J48" s="618" t="s">
        <v>72</v>
      </c>
      <c r="K48" s="618"/>
      <c r="L48" s="618" t="s">
        <v>73</v>
      </c>
      <c r="M48" s="619">
        <v>15</v>
      </c>
      <c r="N48" s="607"/>
      <c r="O48" s="620"/>
      <c r="P48" s="613"/>
      <c r="Q48" s="619">
        <f t="shared" si="1"/>
        <v>0</v>
      </c>
      <c r="R48" s="94"/>
    </row>
    <row r="49" spans="1:18" ht="26.25" x14ac:dyDescent="0.35">
      <c r="A49" s="614" t="str">
        <f t="shared" si="2"/>
        <v>Anbieter1</v>
      </c>
      <c r="B49" s="615">
        <v>1</v>
      </c>
      <c r="C49" s="615">
        <v>1</v>
      </c>
      <c r="D49" s="615">
        <v>2</v>
      </c>
      <c r="E49" s="615">
        <v>13</v>
      </c>
      <c r="F49" s="615">
        <v>4</v>
      </c>
      <c r="G49" s="616" t="s">
        <v>737</v>
      </c>
      <c r="H49" s="617" t="s">
        <v>696</v>
      </c>
      <c r="I49" s="615" t="s">
        <v>75</v>
      </c>
      <c r="J49" s="618" t="s">
        <v>72</v>
      </c>
      <c r="K49" s="618"/>
      <c r="L49" s="618" t="s">
        <v>73</v>
      </c>
      <c r="M49" s="619">
        <v>15</v>
      </c>
      <c r="N49" s="607"/>
      <c r="O49" s="620"/>
      <c r="P49" s="613"/>
      <c r="Q49" s="619">
        <f t="shared" si="1"/>
        <v>0</v>
      </c>
      <c r="R49" s="94"/>
    </row>
    <row r="50" spans="1:18" ht="26.25" x14ac:dyDescent="0.35">
      <c r="A50" s="614" t="str">
        <f t="shared" si="2"/>
        <v>Anbieter1</v>
      </c>
      <c r="B50" s="615">
        <v>1</v>
      </c>
      <c r="C50" s="615">
        <v>1</v>
      </c>
      <c r="D50" s="615">
        <v>2</v>
      </c>
      <c r="E50" s="615">
        <v>14</v>
      </c>
      <c r="F50" s="615">
        <v>4</v>
      </c>
      <c r="G50" s="616" t="s">
        <v>738</v>
      </c>
      <c r="H50" s="617" t="s">
        <v>684</v>
      </c>
      <c r="I50" s="615" t="s">
        <v>75</v>
      </c>
      <c r="J50" s="618" t="s">
        <v>72</v>
      </c>
      <c r="K50" s="618"/>
      <c r="L50" s="618" t="s">
        <v>73</v>
      </c>
      <c r="M50" s="619">
        <v>15</v>
      </c>
      <c r="N50" s="607"/>
      <c r="O50" s="620"/>
      <c r="P50" s="613"/>
      <c r="Q50" s="619">
        <f t="shared" si="1"/>
        <v>0</v>
      </c>
      <c r="R50" s="94"/>
    </row>
    <row r="51" spans="1:18" ht="26.25" x14ac:dyDescent="0.35">
      <c r="A51" s="614" t="str">
        <f t="shared" si="2"/>
        <v>Anbieter1</v>
      </c>
      <c r="B51" s="615">
        <v>1</v>
      </c>
      <c r="C51" s="615">
        <v>1</v>
      </c>
      <c r="D51" s="615">
        <v>2</v>
      </c>
      <c r="E51" s="615">
        <v>15</v>
      </c>
      <c r="F51" s="615">
        <v>4</v>
      </c>
      <c r="G51" s="616" t="s">
        <v>739</v>
      </c>
      <c r="H51" s="617" t="s">
        <v>685</v>
      </c>
      <c r="I51" s="615" t="s">
        <v>75</v>
      </c>
      <c r="J51" s="618" t="s">
        <v>72</v>
      </c>
      <c r="K51" s="618"/>
      <c r="L51" s="618" t="s">
        <v>73</v>
      </c>
      <c r="M51" s="619">
        <v>15</v>
      </c>
      <c r="N51" s="607"/>
      <c r="O51" s="620"/>
      <c r="P51" s="613"/>
      <c r="Q51" s="619">
        <f t="shared" si="1"/>
        <v>0</v>
      </c>
      <c r="R51" s="94"/>
    </row>
    <row r="52" spans="1:18" ht="26.25" x14ac:dyDescent="0.35">
      <c r="A52" s="614" t="str">
        <f t="shared" si="2"/>
        <v>Anbieter1</v>
      </c>
      <c r="B52" s="615">
        <v>1</v>
      </c>
      <c r="C52" s="615">
        <v>1</v>
      </c>
      <c r="D52" s="615">
        <v>2</v>
      </c>
      <c r="E52" s="615">
        <v>16</v>
      </c>
      <c r="F52" s="615">
        <v>4</v>
      </c>
      <c r="G52" s="616" t="s">
        <v>740</v>
      </c>
      <c r="H52" s="617" t="s">
        <v>686</v>
      </c>
      <c r="I52" s="615" t="s">
        <v>75</v>
      </c>
      <c r="J52" s="618" t="s">
        <v>72</v>
      </c>
      <c r="K52" s="618"/>
      <c r="L52" s="618" t="s">
        <v>73</v>
      </c>
      <c r="M52" s="619">
        <v>15</v>
      </c>
      <c r="N52" s="607"/>
      <c r="O52" s="620"/>
      <c r="P52" s="613"/>
      <c r="Q52" s="619">
        <f t="shared" si="1"/>
        <v>0</v>
      </c>
      <c r="R52" s="94"/>
    </row>
    <row r="53" spans="1:18" ht="26.25" x14ac:dyDescent="0.35">
      <c r="A53" s="614" t="str">
        <f t="shared" si="2"/>
        <v>Anbieter1</v>
      </c>
      <c r="B53" s="615">
        <v>1</v>
      </c>
      <c r="C53" s="615">
        <v>1</v>
      </c>
      <c r="D53" s="615">
        <v>2</v>
      </c>
      <c r="E53" s="615">
        <v>17</v>
      </c>
      <c r="F53" s="615">
        <v>4</v>
      </c>
      <c r="G53" s="616" t="s">
        <v>741</v>
      </c>
      <c r="H53" s="617" t="s">
        <v>687</v>
      </c>
      <c r="I53" s="615" t="s">
        <v>75</v>
      </c>
      <c r="J53" s="618" t="s">
        <v>72</v>
      </c>
      <c r="K53" s="618"/>
      <c r="L53" s="618" t="s">
        <v>73</v>
      </c>
      <c r="M53" s="619">
        <v>20</v>
      </c>
      <c r="N53" s="607"/>
      <c r="O53" s="620"/>
      <c r="P53" s="613"/>
      <c r="Q53" s="619">
        <f t="shared" si="1"/>
        <v>0</v>
      </c>
      <c r="R53" s="94"/>
    </row>
    <row r="54" spans="1:18" ht="26.25" x14ac:dyDescent="0.35">
      <c r="A54" s="614" t="str">
        <f t="shared" si="2"/>
        <v>Anbieter1</v>
      </c>
      <c r="B54" s="615">
        <v>1</v>
      </c>
      <c r="C54" s="615">
        <v>1</v>
      </c>
      <c r="D54" s="615">
        <v>2</v>
      </c>
      <c r="E54" s="615">
        <v>18</v>
      </c>
      <c r="F54" s="615">
        <v>4</v>
      </c>
      <c r="G54" s="616" t="s">
        <v>742</v>
      </c>
      <c r="H54" s="617" t="s">
        <v>688</v>
      </c>
      <c r="I54" s="615" t="s">
        <v>75</v>
      </c>
      <c r="J54" s="618" t="s">
        <v>72</v>
      </c>
      <c r="K54" s="618"/>
      <c r="L54" s="618" t="s">
        <v>73</v>
      </c>
      <c r="M54" s="619">
        <v>5</v>
      </c>
      <c r="N54" s="607"/>
      <c r="O54" s="620"/>
      <c r="P54" s="613"/>
      <c r="Q54" s="619">
        <f t="shared" si="1"/>
        <v>0</v>
      </c>
      <c r="R54" s="94"/>
    </row>
    <row r="55" spans="1:18" ht="26.25" x14ac:dyDescent="0.35">
      <c r="A55" s="614" t="str">
        <f t="shared" si="2"/>
        <v>Anbieter1</v>
      </c>
      <c r="B55" s="615">
        <v>1</v>
      </c>
      <c r="C55" s="615">
        <v>1</v>
      </c>
      <c r="D55" s="615">
        <v>2</v>
      </c>
      <c r="E55" s="615">
        <v>19</v>
      </c>
      <c r="F55" s="615">
        <v>4</v>
      </c>
      <c r="G55" s="616" t="s">
        <v>743</v>
      </c>
      <c r="H55" s="617" t="s">
        <v>689</v>
      </c>
      <c r="I55" s="615" t="s">
        <v>75</v>
      </c>
      <c r="J55" s="618" t="s">
        <v>72</v>
      </c>
      <c r="K55" s="618"/>
      <c r="L55" s="618" t="s">
        <v>73</v>
      </c>
      <c r="M55" s="619">
        <v>5</v>
      </c>
      <c r="N55" s="607"/>
      <c r="O55" s="620"/>
      <c r="P55" s="613"/>
      <c r="Q55" s="619">
        <f t="shared" si="1"/>
        <v>0</v>
      </c>
      <c r="R55" s="94"/>
    </row>
    <row r="56" spans="1:18" ht="25.5" x14ac:dyDescent="0.35">
      <c r="A56" s="614" t="str">
        <f t="shared" si="2"/>
        <v>Anbieter1</v>
      </c>
      <c r="B56" s="615">
        <v>1</v>
      </c>
      <c r="C56" s="615">
        <v>1</v>
      </c>
      <c r="D56" s="615">
        <v>2</v>
      </c>
      <c r="E56" s="615">
        <v>20</v>
      </c>
      <c r="F56" s="615">
        <v>4</v>
      </c>
      <c r="G56" s="616" t="s">
        <v>780</v>
      </c>
      <c r="H56" s="617" t="s">
        <v>753</v>
      </c>
      <c r="I56" s="615" t="s">
        <v>75</v>
      </c>
      <c r="J56" s="618" t="s">
        <v>72</v>
      </c>
      <c r="K56" s="618"/>
      <c r="L56" s="618" t="s">
        <v>73</v>
      </c>
      <c r="M56" s="619">
        <v>15</v>
      </c>
      <c r="N56" s="607"/>
      <c r="O56" s="620"/>
      <c r="P56" s="613"/>
      <c r="Q56" s="619">
        <f t="shared" si="1"/>
        <v>0</v>
      </c>
    </row>
    <row r="57" spans="1:18" ht="25.5" x14ac:dyDescent="0.35">
      <c r="A57" s="614" t="str">
        <f t="shared" si="2"/>
        <v>Anbieter1</v>
      </c>
      <c r="B57" s="615">
        <v>1</v>
      </c>
      <c r="C57" s="615">
        <v>1</v>
      </c>
      <c r="D57" s="615">
        <v>2</v>
      </c>
      <c r="E57" s="615">
        <v>21</v>
      </c>
      <c r="F57" s="615">
        <v>4</v>
      </c>
      <c r="G57" s="616" t="s">
        <v>781</v>
      </c>
      <c r="H57" s="617" t="s">
        <v>754</v>
      </c>
      <c r="I57" s="615" t="s">
        <v>75</v>
      </c>
      <c r="J57" s="618" t="s">
        <v>72</v>
      </c>
      <c r="K57" s="618"/>
      <c r="L57" s="618" t="s">
        <v>73</v>
      </c>
      <c r="M57" s="619">
        <v>10</v>
      </c>
      <c r="N57" s="607"/>
      <c r="O57" s="620"/>
      <c r="P57" s="613"/>
      <c r="Q57" s="619">
        <f t="shared" si="1"/>
        <v>0</v>
      </c>
    </row>
    <row r="58" spans="1:18" ht="25.5" x14ac:dyDescent="0.35">
      <c r="A58" s="614" t="str">
        <f t="shared" si="2"/>
        <v>Anbieter1</v>
      </c>
      <c r="B58" s="615">
        <v>1</v>
      </c>
      <c r="C58" s="615">
        <v>1</v>
      </c>
      <c r="D58" s="615">
        <v>2</v>
      </c>
      <c r="E58" s="615">
        <v>22</v>
      </c>
      <c r="F58" s="615">
        <v>4</v>
      </c>
      <c r="G58" s="616" t="s">
        <v>782</v>
      </c>
      <c r="H58" s="617" t="s">
        <v>755</v>
      </c>
      <c r="I58" s="615" t="s">
        <v>75</v>
      </c>
      <c r="J58" s="618" t="s">
        <v>72</v>
      </c>
      <c r="K58" s="618"/>
      <c r="L58" s="618" t="s">
        <v>73</v>
      </c>
      <c r="M58" s="619">
        <v>20</v>
      </c>
      <c r="N58" s="607"/>
      <c r="O58" s="620"/>
      <c r="P58" s="613"/>
      <c r="Q58" s="619">
        <f t="shared" si="1"/>
        <v>0</v>
      </c>
    </row>
    <row r="59" spans="1:18" ht="38.25" x14ac:dyDescent="0.35">
      <c r="A59" s="614" t="str">
        <f t="shared" si="2"/>
        <v>Anbieter1</v>
      </c>
      <c r="B59" s="615">
        <v>1</v>
      </c>
      <c r="C59" s="615">
        <v>1</v>
      </c>
      <c r="D59" s="615">
        <v>2</v>
      </c>
      <c r="E59" s="615">
        <v>23</v>
      </c>
      <c r="F59" s="615">
        <v>4</v>
      </c>
      <c r="G59" s="616" t="s">
        <v>783</v>
      </c>
      <c r="H59" s="617" t="s">
        <v>756</v>
      </c>
      <c r="I59" s="615" t="s">
        <v>75</v>
      </c>
      <c r="J59" s="618" t="s">
        <v>72</v>
      </c>
      <c r="K59" s="618"/>
      <c r="L59" s="618" t="s">
        <v>73</v>
      </c>
      <c r="M59" s="619">
        <v>20</v>
      </c>
      <c r="N59" s="607"/>
      <c r="O59" s="620"/>
      <c r="P59" s="613"/>
      <c r="Q59" s="619">
        <f t="shared" si="1"/>
        <v>0</v>
      </c>
    </row>
    <row r="60" spans="1:18" ht="25.5" x14ac:dyDescent="0.35">
      <c r="A60" s="614" t="str">
        <f t="shared" si="2"/>
        <v>Anbieter1</v>
      </c>
      <c r="B60" s="615">
        <v>1</v>
      </c>
      <c r="C60" s="615">
        <v>1</v>
      </c>
      <c r="D60" s="615">
        <v>2</v>
      </c>
      <c r="E60" s="615">
        <v>24</v>
      </c>
      <c r="F60" s="615">
        <v>4</v>
      </c>
      <c r="G60" s="616" t="s">
        <v>784</v>
      </c>
      <c r="H60" s="617" t="s">
        <v>757</v>
      </c>
      <c r="I60" s="615" t="s">
        <v>75</v>
      </c>
      <c r="J60" s="618" t="s">
        <v>72</v>
      </c>
      <c r="K60" s="618"/>
      <c r="L60" s="618" t="s">
        <v>73</v>
      </c>
      <c r="M60" s="619">
        <v>15</v>
      </c>
      <c r="N60" s="607"/>
      <c r="O60" s="620"/>
      <c r="P60" s="613"/>
      <c r="Q60" s="619">
        <f t="shared" si="1"/>
        <v>0</v>
      </c>
    </row>
    <row r="61" spans="1:18" ht="38.25" x14ac:dyDescent="0.35">
      <c r="A61" s="614" t="str">
        <f t="shared" si="2"/>
        <v>Anbieter1</v>
      </c>
      <c r="B61" s="615">
        <v>1</v>
      </c>
      <c r="C61" s="615">
        <v>1</v>
      </c>
      <c r="D61" s="615">
        <v>2</v>
      </c>
      <c r="E61" s="615">
        <v>25</v>
      </c>
      <c r="F61" s="615">
        <v>4</v>
      </c>
      <c r="G61" s="616" t="s">
        <v>785</v>
      </c>
      <c r="H61" s="617" t="s">
        <v>758</v>
      </c>
      <c r="I61" s="615" t="s">
        <v>75</v>
      </c>
      <c r="J61" s="618" t="s">
        <v>72</v>
      </c>
      <c r="K61" s="618"/>
      <c r="L61" s="618" t="s">
        <v>73</v>
      </c>
      <c r="M61" s="619">
        <v>15</v>
      </c>
      <c r="N61" s="607"/>
      <c r="O61" s="620"/>
      <c r="P61" s="613"/>
      <c r="Q61" s="619">
        <f t="shared" si="1"/>
        <v>0</v>
      </c>
    </row>
    <row r="62" spans="1:18" ht="25.5" x14ac:dyDescent="0.35">
      <c r="A62" s="614" t="str">
        <f t="shared" si="2"/>
        <v>Anbieter1</v>
      </c>
      <c r="B62" s="615">
        <v>1</v>
      </c>
      <c r="C62" s="615">
        <v>1</v>
      </c>
      <c r="D62" s="615">
        <v>2</v>
      </c>
      <c r="E62" s="615">
        <v>26</v>
      </c>
      <c r="F62" s="615">
        <v>4</v>
      </c>
      <c r="G62" s="616" t="s">
        <v>786</v>
      </c>
      <c r="H62" s="617" t="s">
        <v>759</v>
      </c>
      <c r="I62" s="615" t="s">
        <v>75</v>
      </c>
      <c r="J62" s="618" t="s">
        <v>72</v>
      </c>
      <c r="K62" s="618"/>
      <c r="L62" s="618" t="s">
        <v>73</v>
      </c>
      <c r="M62" s="619">
        <v>15</v>
      </c>
      <c r="N62" s="607"/>
      <c r="O62" s="620"/>
      <c r="P62" s="613"/>
      <c r="Q62" s="619">
        <f t="shared" si="1"/>
        <v>0</v>
      </c>
    </row>
    <row r="63" spans="1:18" ht="25.5" x14ac:dyDescent="0.35">
      <c r="A63" s="614" t="str">
        <f t="shared" si="2"/>
        <v>Anbieter1</v>
      </c>
      <c r="B63" s="615">
        <v>1</v>
      </c>
      <c r="C63" s="615">
        <v>1</v>
      </c>
      <c r="D63" s="615">
        <v>2</v>
      </c>
      <c r="E63" s="615">
        <v>27</v>
      </c>
      <c r="F63" s="615">
        <v>4</v>
      </c>
      <c r="G63" s="616" t="s">
        <v>787</v>
      </c>
      <c r="H63" s="617" t="s">
        <v>760</v>
      </c>
      <c r="I63" s="615" t="s">
        <v>75</v>
      </c>
      <c r="J63" s="618" t="s">
        <v>72</v>
      </c>
      <c r="K63" s="618"/>
      <c r="L63" s="618" t="s">
        <v>73</v>
      </c>
      <c r="M63" s="619">
        <v>15</v>
      </c>
      <c r="N63" s="607"/>
      <c r="O63" s="620"/>
      <c r="P63" s="613"/>
      <c r="Q63" s="619">
        <f t="shared" si="1"/>
        <v>0</v>
      </c>
    </row>
    <row r="64" spans="1:18" ht="25.5" x14ac:dyDescent="0.35">
      <c r="A64" s="614" t="str">
        <f t="shared" si="2"/>
        <v>Anbieter1</v>
      </c>
      <c r="B64" s="615">
        <v>1</v>
      </c>
      <c r="C64" s="615">
        <v>1</v>
      </c>
      <c r="D64" s="615">
        <v>2</v>
      </c>
      <c r="E64" s="615">
        <v>28</v>
      </c>
      <c r="F64" s="615">
        <v>4</v>
      </c>
      <c r="G64" s="616" t="s">
        <v>788</v>
      </c>
      <c r="H64" s="617" t="s">
        <v>815</v>
      </c>
      <c r="I64" s="615" t="s">
        <v>75</v>
      </c>
      <c r="J64" s="618" t="s">
        <v>72</v>
      </c>
      <c r="K64" s="618"/>
      <c r="L64" s="618" t="s">
        <v>73</v>
      </c>
      <c r="M64" s="619">
        <v>20</v>
      </c>
      <c r="N64" s="607"/>
      <c r="O64" s="620"/>
      <c r="P64" s="613"/>
      <c r="Q64" s="619">
        <f t="shared" si="1"/>
        <v>0</v>
      </c>
    </row>
    <row r="65" spans="1:18" ht="25.5" x14ac:dyDescent="0.35">
      <c r="A65" s="614" t="str">
        <f t="shared" si="2"/>
        <v>Anbieter1</v>
      </c>
      <c r="B65" s="615">
        <v>1</v>
      </c>
      <c r="C65" s="615">
        <v>1</v>
      </c>
      <c r="D65" s="615">
        <v>2</v>
      </c>
      <c r="E65" s="615">
        <v>29</v>
      </c>
      <c r="F65" s="615">
        <v>4</v>
      </c>
      <c r="G65" s="616" t="s">
        <v>789</v>
      </c>
      <c r="H65" s="617" t="s">
        <v>761</v>
      </c>
      <c r="I65" s="615" t="s">
        <v>75</v>
      </c>
      <c r="J65" s="618" t="s">
        <v>72</v>
      </c>
      <c r="K65" s="618"/>
      <c r="L65" s="618" t="s">
        <v>73</v>
      </c>
      <c r="M65" s="619">
        <v>15</v>
      </c>
      <c r="N65" s="607"/>
      <c r="O65" s="620"/>
      <c r="P65" s="613"/>
      <c r="Q65" s="619">
        <f t="shared" si="1"/>
        <v>0</v>
      </c>
    </row>
    <row r="66" spans="1:18" ht="38.25" x14ac:dyDescent="0.35">
      <c r="A66" s="614" t="str">
        <f t="shared" si="2"/>
        <v>Anbieter1</v>
      </c>
      <c r="B66" s="615">
        <v>1</v>
      </c>
      <c r="C66" s="615">
        <v>1</v>
      </c>
      <c r="D66" s="615">
        <v>2</v>
      </c>
      <c r="E66" s="615">
        <v>30</v>
      </c>
      <c r="F66" s="615">
        <v>4</v>
      </c>
      <c r="G66" s="616" t="s">
        <v>790</v>
      </c>
      <c r="H66" s="617" t="s">
        <v>762</v>
      </c>
      <c r="I66" s="615" t="s">
        <v>75</v>
      </c>
      <c r="J66" s="618" t="s">
        <v>72</v>
      </c>
      <c r="K66" s="618"/>
      <c r="L66" s="618" t="s">
        <v>73</v>
      </c>
      <c r="M66" s="619">
        <v>15</v>
      </c>
      <c r="N66" s="607"/>
      <c r="O66" s="620"/>
      <c r="P66" s="613"/>
      <c r="Q66" s="619">
        <f t="shared" si="1"/>
        <v>0</v>
      </c>
    </row>
    <row r="67" spans="1:18" ht="25.5" x14ac:dyDescent="0.35">
      <c r="A67" s="614" t="str">
        <f t="shared" si="2"/>
        <v>Anbieter1</v>
      </c>
      <c r="B67" s="615">
        <v>1</v>
      </c>
      <c r="C67" s="615">
        <v>1</v>
      </c>
      <c r="D67" s="615">
        <v>2</v>
      </c>
      <c r="E67" s="615">
        <v>31</v>
      </c>
      <c r="F67" s="615">
        <v>4</v>
      </c>
      <c r="G67" s="616" t="s">
        <v>791</v>
      </c>
      <c r="H67" s="617" t="s">
        <v>763</v>
      </c>
      <c r="I67" s="615" t="s">
        <v>75</v>
      </c>
      <c r="J67" s="618" t="s">
        <v>72</v>
      </c>
      <c r="K67" s="618"/>
      <c r="L67" s="618" t="s">
        <v>73</v>
      </c>
      <c r="M67" s="619">
        <v>15</v>
      </c>
      <c r="N67" s="607"/>
      <c r="O67" s="620"/>
      <c r="P67" s="613"/>
      <c r="Q67" s="619">
        <f t="shared" si="1"/>
        <v>0</v>
      </c>
    </row>
    <row r="68" spans="1:18" ht="26.25" x14ac:dyDescent="0.35">
      <c r="A68" s="614" t="str">
        <f t="shared" si="2"/>
        <v>Anbieter1</v>
      </c>
      <c r="B68" s="615">
        <v>1</v>
      </c>
      <c r="C68" s="615">
        <v>1</v>
      </c>
      <c r="D68" s="615">
        <v>2</v>
      </c>
      <c r="E68" s="615">
        <v>32</v>
      </c>
      <c r="F68" s="615">
        <v>4</v>
      </c>
      <c r="G68" s="616" t="s">
        <v>792</v>
      </c>
      <c r="H68" s="617" t="s">
        <v>764</v>
      </c>
      <c r="I68" s="615" t="s">
        <v>75</v>
      </c>
      <c r="J68" s="618" t="s">
        <v>72</v>
      </c>
      <c r="K68" s="618"/>
      <c r="L68" s="618" t="s">
        <v>73</v>
      </c>
      <c r="M68" s="619">
        <v>15</v>
      </c>
      <c r="N68" s="607"/>
      <c r="O68" s="620"/>
      <c r="P68" s="613"/>
      <c r="Q68" s="619">
        <f t="shared" si="1"/>
        <v>0</v>
      </c>
      <c r="R68" s="94"/>
    </row>
    <row r="69" spans="1:18" ht="25.5" x14ac:dyDescent="0.35">
      <c r="A69" s="614" t="str">
        <f t="shared" si="2"/>
        <v>Anbieter1</v>
      </c>
      <c r="B69" s="615">
        <v>1</v>
      </c>
      <c r="C69" s="615">
        <v>1</v>
      </c>
      <c r="D69" s="615">
        <v>2</v>
      </c>
      <c r="E69" s="615">
        <v>33</v>
      </c>
      <c r="F69" s="615">
        <v>4</v>
      </c>
      <c r="G69" s="616" t="s">
        <v>793</v>
      </c>
      <c r="H69" s="617" t="s">
        <v>765</v>
      </c>
      <c r="I69" s="615" t="s">
        <v>75</v>
      </c>
      <c r="J69" s="618" t="s">
        <v>72</v>
      </c>
      <c r="K69" s="618"/>
      <c r="L69" s="618" t="s">
        <v>73</v>
      </c>
      <c r="M69" s="619">
        <v>5</v>
      </c>
      <c r="N69" s="607"/>
      <c r="O69" s="620"/>
      <c r="P69" s="613"/>
      <c r="Q69" s="619">
        <f t="shared" ref="Q69:Q100" si="3">IF(O69=$J69,Punkte0,IF(O69=$L69,Punkte2,0))*$M69</f>
        <v>0</v>
      </c>
    </row>
    <row r="70" spans="1:18" ht="26.25" x14ac:dyDescent="0.35">
      <c r="A70" s="614" t="str">
        <f t="shared" ref="A70:A100" si="4">Bietername</f>
        <v>Anbieter1</v>
      </c>
      <c r="B70" s="615">
        <v>1</v>
      </c>
      <c r="C70" s="615">
        <v>1</v>
      </c>
      <c r="D70" s="615">
        <v>2</v>
      </c>
      <c r="E70" s="615">
        <v>34</v>
      </c>
      <c r="F70" s="615">
        <v>4</v>
      </c>
      <c r="G70" s="616" t="s">
        <v>794</v>
      </c>
      <c r="H70" s="617" t="s">
        <v>766</v>
      </c>
      <c r="I70" s="615" t="s">
        <v>75</v>
      </c>
      <c r="J70" s="618" t="s">
        <v>72</v>
      </c>
      <c r="K70" s="618"/>
      <c r="L70" s="618" t="s">
        <v>73</v>
      </c>
      <c r="M70" s="619">
        <v>10</v>
      </c>
      <c r="N70" s="607"/>
      <c r="O70" s="620"/>
      <c r="P70" s="613"/>
      <c r="Q70" s="619">
        <f t="shared" si="3"/>
        <v>0</v>
      </c>
      <c r="R70" s="94"/>
    </row>
    <row r="71" spans="1:18" ht="25.5" x14ac:dyDescent="0.35">
      <c r="A71" s="614" t="str">
        <f t="shared" si="4"/>
        <v>Anbieter1</v>
      </c>
      <c r="B71" s="615">
        <v>1</v>
      </c>
      <c r="C71" s="615">
        <v>1</v>
      </c>
      <c r="D71" s="615">
        <v>2</v>
      </c>
      <c r="E71" s="615">
        <v>35</v>
      </c>
      <c r="F71" s="615">
        <v>4</v>
      </c>
      <c r="G71" s="616" t="s">
        <v>816</v>
      </c>
      <c r="H71" s="617" t="s">
        <v>767</v>
      </c>
      <c r="I71" s="615" t="s">
        <v>75</v>
      </c>
      <c r="J71" s="618" t="s">
        <v>72</v>
      </c>
      <c r="K71" s="618"/>
      <c r="L71" s="618" t="s">
        <v>73</v>
      </c>
      <c r="M71" s="619">
        <v>15</v>
      </c>
      <c r="N71" s="607"/>
      <c r="O71" s="620"/>
      <c r="P71" s="613"/>
      <c r="Q71" s="619">
        <f t="shared" si="3"/>
        <v>0</v>
      </c>
    </row>
    <row r="72" spans="1:18" ht="26.25" x14ac:dyDescent="0.35">
      <c r="A72" s="614" t="str">
        <f t="shared" si="4"/>
        <v>Anbieter1</v>
      </c>
      <c r="B72" s="615">
        <v>1</v>
      </c>
      <c r="C72" s="615">
        <v>1</v>
      </c>
      <c r="D72" s="615">
        <v>2</v>
      </c>
      <c r="E72" s="615">
        <v>36</v>
      </c>
      <c r="F72" s="615">
        <v>4</v>
      </c>
      <c r="G72" s="616" t="s">
        <v>817</v>
      </c>
      <c r="H72" s="617" t="s">
        <v>768</v>
      </c>
      <c r="I72" s="615" t="s">
        <v>75</v>
      </c>
      <c r="J72" s="618" t="s">
        <v>72</v>
      </c>
      <c r="K72" s="618"/>
      <c r="L72" s="618" t="s">
        <v>73</v>
      </c>
      <c r="M72" s="619">
        <v>10</v>
      </c>
      <c r="N72" s="607"/>
      <c r="O72" s="620"/>
      <c r="P72" s="613"/>
      <c r="Q72" s="619">
        <f t="shared" si="3"/>
        <v>0</v>
      </c>
      <c r="R72" s="94"/>
    </row>
    <row r="73" spans="1:18" ht="25.5" x14ac:dyDescent="0.35">
      <c r="A73" s="614" t="str">
        <f t="shared" si="4"/>
        <v>Anbieter1</v>
      </c>
      <c r="B73" s="615">
        <v>1</v>
      </c>
      <c r="C73" s="615">
        <v>1</v>
      </c>
      <c r="D73" s="615">
        <v>2</v>
      </c>
      <c r="E73" s="615">
        <v>37</v>
      </c>
      <c r="F73" s="615">
        <v>4</v>
      </c>
      <c r="G73" s="616" t="s">
        <v>818</v>
      </c>
      <c r="H73" s="617" t="s">
        <v>769</v>
      </c>
      <c r="I73" s="615" t="s">
        <v>75</v>
      </c>
      <c r="J73" s="618" t="s">
        <v>72</v>
      </c>
      <c r="K73" s="618"/>
      <c r="L73" s="618" t="s">
        <v>73</v>
      </c>
      <c r="M73" s="619">
        <v>20</v>
      </c>
      <c r="N73" s="607"/>
      <c r="O73" s="620"/>
      <c r="P73" s="613"/>
      <c r="Q73" s="619">
        <f t="shared" si="3"/>
        <v>0</v>
      </c>
    </row>
    <row r="74" spans="1:18" ht="25.5" x14ac:dyDescent="0.35">
      <c r="A74" s="614" t="str">
        <f t="shared" si="4"/>
        <v>Anbieter1</v>
      </c>
      <c r="B74" s="615">
        <v>1</v>
      </c>
      <c r="C74" s="615">
        <v>1</v>
      </c>
      <c r="D74" s="615">
        <v>2</v>
      </c>
      <c r="E74" s="615">
        <v>38</v>
      </c>
      <c r="F74" s="615">
        <v>4</v>
      </c>
      <c r="G74" s="616" t="s">
        <v>819</v>
      </c>
      <c r="H74" s="617" t="s">
        <v>770</v>
      </c>
      <c r="I74" s="615" t="s">
        <v>75</v>
      </c>
      <c r="J74" s="618" t="s">
        <v>72</v>
      </c>
      <c r="K74" s="618"/>
      <c r="L74" s="618" t="s">
        <v>73</v>
      </c>
      <c r="M74" s="619">
        <v>20</v>
      </c>
      <c r="N74" s="607"/>
      <c r="O74" s="620"/>
      <c r="P74" s="613"/>
      <c r="Q74" s="619">
        <f t="shared" si="3"/>
        <v>0</v>
      </c>
    </row>
    <row r="75" spans="1:18" ht="25.5" x14ac:dyDescent="0.35">
      <c r="A75" s="614" t="str">
        <f t="shared" si="4"/>
        <v>Anbieter1</v>
      </c>
      <c r="B75" s="615">
        <v>1</v>
      </c>
      <c r="C75" s="615">
        <v>1</v>
      </c>
      <c r="D75" s="615">
        <v>2</v>
      </c>
      <c r="E75" s="615">
        <v>39</v>
      </c>
      <c r="F75" s="615">
        <v>4</v>
      </c>
      <c r="G75" s="616" t="s">
        <v>820</v>
      </c>
      <c r="H75" s="617" t="s">
        <v>771</v>
      </c>
      <c r="I75" s="615" t="s">
        <v>75</v>
      </c>
      <c r="J75" s="618" t="s">
        <v>72</v>
      </c>
      <c r="K75" s="618"/>
      <c r="L75" s="618" t="s">
        <v>73</v>
      </c>
      <c r="M75" s="619">
        <v>15</v>
      </c>
      <c r="N75" s="607"/>
      <c r="O75" s="620"/>
      <c r="P75" s="613"/>
      <c r="Q75" s="619">
        <f t="shared" si="3"/>
        <v>0</v>
      </c>
    </row>
    <row r="76" spans="1:18" ht="26.25" x14ac:dyDescent="0.35">
      <c r="A76" s="614" t="str">
        <f t="shared" si="4"/>
        <v>Anbieter1</v>
      </c>
      <c r="B76" s="615">
        <v>1</v>
      </c>
      <c r="C76" s="615">
        <v>1</v>
      </c>
      <c r="D76" s="615">
        <v>2</v>
      </c>
      <c r="E76" s="615">
        <v>40</v>
      </c>
      <c r="F76" s="615">
        <v>4</v>
      </c>
      <c r="G76" s="616" t="s">
        <v>821</v>
      </c>
      <c r="H76" s="617" t="s">
        <v>814</v>
      </c>
      <c r="I76" s="615" t="s">
        <v>75</v>
      </c>
      <c r="J76" s="618" t="s">
        <v>72</v>
      </c>
      <c r="K76" s="618"/>
      <c r="L76" s="618" t="s">
        <v>73</v>
      </c>
      <c r="M76" s="619">
        <v>20</v>
      </c>
      <c r="N76" s="607"/>
      <c r="O76" s="620"/>
      <c r="P76" s="613"/>
      <c r="Q76" s="619">
        <f t="shared" si="3"/>
        <v>0</v>
      </c>
      <c r="R76" s="94"/>
    </row>
    <row r="77" spans="1:18" ht="25.5" x14ac:dyDescent="0.35">
      <c r="A77" s="614" t="str">
        <f t="shared" si="4"/>
        <v>Anbieter1</v>
      </c>
      <c r="B77" s="615">
        <v>1</v>
      </c>
      <c r="C77" s="615">
        <v>1</v>
      </c>
      <c r="D77" s="615">
        <v>2</v>
      </c>
      <c r="E77" s="615">
        <v>41</v>
      </c>
      <c r="F77" s="615">
        <v>4</v>
      </c>
      <c r="G77" s="616" t="s">
        <v>822</v>
      </c>
      <c r="H77" s="617" t="s">
        <v>772</v>
      </c>
      <c r="I77" s="615" t="s">
        <v>75</v>
      </c>
      <c r="J77" s="618" t="s">
        <v>72</v>
      </c>
      <c r="K77" s="618"/>
      <c r="L77" s="618" t="s">
        <v>73</v>
      </c>
      <c r="M77" s="619">
        <v>10</v>
      </c>
      <c r="N77" s="607"/>
      <c r="O77" s="620"/>
      <c r="P77" s="613"/>
      <c r="Q77" s="619">
        <f t="shared" si="3"/>
        <v>0</v>
      </c>
    </row>
    <row r="78" spans="1:18" ht="26.25" x14ac:dyDescent="0.35">
      <c r="A78" s="614" t="str">
        <f t="shared" si="4"/>
        <v>Anbieter1</v>
      </c>
      <c r="B78" s="615">
        <v>1</v>
      </c>
      <c r="C78" s="615">
        <v>1</v>
      </c>
      <c r="D78" s="615">
        <v>2</v>
      </c>
      <c r="E78" s="615">
        <v>42</v>
      </c>
      <c r="F78" s="615">
        <v>4</v>
      </c>
      <c r="G78" s="616" t="s">
        <v>823</v>
      </c>
      <c r="H78" s="617" t="s">
        <v>773</v>
      </c>
      <c r="I78" s="615" t="s">
        <v>75</v>
      </c>
      <c r="J78" s="618" t="s">
        <v>72</v>
      </c>
      <c r="K78" s="618"/>
      <c r="L78" s="618" t="s">
        <v>73</v>
      </c>
      <c r="M78" s="619">
        <v>10</v>
      </c>
      <c r="N78" s="607"/>
      <c r="O78" s="620"/>
      <c r="P78" s="613"/>
      <c r="Q78" s="619">
        <f t="shared" si="3"/>
        <v>0</v>
      </c>
      <c r="R78" s="94"/>
    </row>
    <row r="79" spans="1:18" ht="26.25" x14ac:dyDescent="0.35">
      <c r="A79" s="614" t="str">
        <f t="shared" si="4"/>
        <v>Anbieter1</v>
      </c>
      <c r="B79" s="615">
        <v>1</v>
      </c>
      <c r="C79" s="615">
        <v>1</v>
      </c>
      <c r="D79" s="615">
        <v>2</v>
      </c>
      <c r="E79" s="615">
        <v>43</v>
      </c>
      <c r="F79" s="615">
        <v>4</v>
      </c>
      <c r="G79" s="616" t="s">
        <v>824</v>
      </c>
      <c r="H79" s="617" t="s">
        <v>774</v>
      </c>
      <c r="I79" s="615" t="s">
        <v>75</v>
      </c>
      <c r="J79" s="618" t="s">
        <v>72</v>
      </c>
      <c r="K79" s="618"/>
      <c r="L79" s="618" t="s">
        <v>73</v>
      </c>
      <c r="M79" s="619">
        <v>5</v>
      </c>
      <c r="N79" s="607"/>
      <c r="O79" s="620"/>
      <c r="P79" s="613"/>
      <c r="Q79" s="619">
        <f t="shared" si="3"/>
        <v>0</v>
      </c>
      <c r="R79" s="94"/>
    </row>
    <row r="80" spans="1:18" ht="26.25" x14ac:dyDescent="0.35">
      <c r="A80" s="614" t="str">
        <f t="shared" si="4"/>
        <v>Anbieter1</v>
      </c>
      <c r="B80" s="615">
        <v>1</v>
      </c>
      <c r="C80" s="615">
        <v>1</v>
      </c>
      <c r="D80" s="615">
        <v>2</v>
      </c>
      <c r="E80" s="615">
        <v>44</v>
      </c>
      <c r="F80" s="615">
        <v>4</v>
      </c>
      <c r="G80" s="616" t="s">
        <v>825</v>
      </c>
      <c r="H80" s="617" t="s">
        <v>775</v>
      </c>
      <c r="I80" s="615" t="s">
        <v>75</v>
      </c>
      <c r="J80" s="618" t="s">
        <v>72</v>
      </c>
      <c r="K80" s="618"/>
      <c r="L80" s="618" t="s">
        <v>73</v>
      </c>
      <c r="M80" s="619">
        <v>10</v>
      </c>
      <c r="N80" s="607"/>
      <c r="O80" s="620"/>
      <c r="P80" s="613"/>
      <c r="Q80" s="619">
        <f t="shared" si="3"/>
        <v>0</v>
      </c>
      <c r="R80" s="94"/>
    </row>
    <row r="81" spans="1:18" ht="26.25" x14ac:dyDescent="0.35">
      <c r="A81" s="614" t="str">
        <f t="shared" si="4"/>
        <v>Anbieter1</v>
      </c>
      <c r="B81" s="615">
        <v>1</v>
      </c>
      <c r="C81" s="615">
        <v>1</v>
      </c>
      <c r="D81" s="615">
        <v>2</v>
      </c>
      <c r="E81" s="615">
        <v>45</v>
      </c>
      <c r="F81" s="615">
        <v>4</v>
      </c>
      <c r="G81" s="616" t="s">
        <v>826</v>
      </c>
      <c r="H81" s="617" t="s">
        <v>776</v>
      </c>
      <c r="I81" s="615" t="s">
        <v>75</v>
      </c>
      <c r="J81" s="618" t="s">
        <v>72</v>
      </c>
      <c r="K81" s="618"/>
      <c r="L81" s="618" t="s">
        <v>73</v>
      </c>
      <c r="M81" s="619">
        <v>5</v>
      </c>
      <c r="N81" s="607"/>
      <c r="O81" s="620"/>
      <c r="P81" s="613"/>
      <c r="Q81" s="619">
        <f t="shared" si="3"/>
        <v>0</v>
      </c>
      <c r="R81" s="94"/>
    </row>
    <row r="82" spans="1:18" ht="26.25" x14ac:dyDescent="0.35">
      <c r="A82" s="614" t="str">
        <f t="shared" si="4"/>
        <v>Anbieter1</v>
      </c>
      <c r="B82" s="615">
        <v>1</v>
      </c>
      <c r="C82" s="615">
        <v>1</v>
      </c>
      <c r="D82" s="615">
        <v>2</v>
      </c>
      <c r="E82" s="615">
        <v>46</v>
      </c>
      <c r="F82" s="615">
        <v>4</v>
      </c>
      <c r="G82" s="616" t="s">
        <v>827</v>
      </c>
      <c r="H82" s="617" t="s">
        <v>795</v>
      </c>
      <c r="I82" s="615" t="s">
        <v>75</v>
      </c>
      <c r="J82" s="618" t="s">
        <v>72</v>
      </c>
      <c r="K82" s="618"/>
      <c r="L82" s="618" t="s">
        <v>73</v>
      </c>
      <c r="M82" s="619">
        <v>5</v>
      </c>
      <c r="N82" s="607"/>
      <c r="O82" s="620"/>
      <c r="P82" s="613"/>
      <c r="Q82" s="619">
        <f t="shared" si="3"/>
        <v>0</v>
      </c>
      <c r="R82" s="94"/>
    </row>
    <row r="83" spans="1:18" ht="25.5" x14ac:dyDescent="0.35">
      <c r="A83" s="614" t="str">
        <f t="shared" si="4"/>
        <v>Anbieter1</v>
      </c>
      <c r="B83" s="615">
        <v>1</v>
      </c>
      <c r="C83" s="615">
        <v>1</v>
      </c>
      <c r="D83" s="615">
        <v>2</v>
      </c>
      <c r="E83" s="615">
        <v>47</v>
      </c>
      <c r="F83" s="615">
        <v>4</v>
      </c>
      <c r="G83" s="616" t="s">
        <v>828</v>
      </c>
      <c r="H83" s="617" t="s">
        <v>796</v>
      </c>
      <c r="I83" s="615" t="s">
        <v>75</v>
      </c>
      <c r="J83" s="618" t="s">
        <v>72</v>
      </c>
      <c r="K83" s="618"/>
      <c r="L83" s="618" t="s">
        <v>73</v>
      </c>
      <c r="M83" s="619">
        <v>15</v>
      </c>
      <c r="N83" s="607"/>
      <c r="O83" s="620"/>
      <c r="P83" s="613"/>
      <c r="Q83" s="619">
        <f t="shared" si="3"/>
        <v>0</v>
      </c>
    </row>
    <row r="84" spans="1:18" ht="25.5" x14ac:dyDescent="0.35">
      <c r="A84" s="614" t="str">
        <f t="shared" si="4"/>
        <v>Anbieter1</v>
      </c>
      <c r="B84" s="615">
        <v>1</v>
      </c>
      <c r="C84" s="615">
        <v>1</v>
      </c>
      <c r="D84" s="615">
        <v>2</v>
      </c>
      <c r="E84" s="615">
        <v>48</v>
      </c>
      <c r="F84" s="615">
        <v>4</v>
      </c>
      <c r="G84" s="616" t="s">
        <v>829</v>
      </c>
      <c r="H84" s="617" t="s">
        <v>797</v>
      </c>
      <c r="I84" s="615" t="s">
        <v>75</v>
      </c>
      <c r="J84" s="618" t="s">
        <v>72</v>
      </c>
      <c r="K84" s="618"/>
      <c r="L84" s="618" t="s">
        <v>73</v>
      </c>
      <c r="M84" s="619">
        <v>20</v>
      </c>
      <c r="N84" s="607"/>
      <c r="O84" s="620"/>
      <c r="P84" s="613"/>
      <c r="Q84" s="619">
        <f t="shared" si="3"/>
        <v>0</v>
      </c>
    </row>
    <row r="85" spans="1:18" ht="26.25" x14ac:dyDescent="0.35">
      <c r="A85" s="614" t="str">
        <f t="shared" si="4"/>
        <v>Anbieter1</v>
      </c>
      <c r="B85" s="615">
        <v>1</v>
      </c>
      <c r="C85" s="615">
        <v>1</v>
      </c>
      <c r="D85" s="615">
        <v>2</v>
      </c>
      <c r="E85" s="615">
        <v>49</v>
      </c>
      <c r="F85" s="615">
        <v>4</v>
      </c>
      <c r="G85" s="616" t="s">
        <v>830</v>
      </c>
      <c r="H85" s="617" t="s">
        <v>798</v>
      </c>
      <c r="I85" s="615" t="s">
        <v>75</v>
      </c>
      <c r="J85" s="618" t="s">
        <v>72</v>
      </c>
      <c r="K85" s="618"/>
      <c r="L85" s="618" t="s">
        <v>73</v>
      </c>
      <c r="M85" s="619">
        <v>5</v>
      </c>
      <c r="N85" s="607"/>
      <c r="O85" s="620"/>
      <c r="P85" s="613"/>
      <c r="Q85" s="619">
        <f t="shared" si="3"/>
        <v>0</v>
      </c>
      <c r="R85" s="94"/>
    </row>
    <row r="86" spans="1:18" ht="25.5" x14ac:dyDescent="0.35">
      <c r="A86" s="614" t="str">
        <f t="shared" si="4"/>
        <v>Anbieter1</v>
      </c>
      <c r="B86" s="615">
        <v>1</v>
      </c>
      <c r="C86" s="615">
        <v>1</v>
      </c>
      <c r="D86" s="615">
        <v>2</v>
      </c>
      <c r="E86" s="615">
        <v>50</v>
      </c>
      <c r="F86" s="615">
        <v>4</v>
      </c>
      <c r="G86" s="616" t="s">
        <v>831</v>
      </c>
      <c r="H86" s="617" t="s">
        <v>799</v>
      </c>
      <c r="I86" s="615" t="s">
        <v>75</v>
      </c>
      <c r="J86" s="618" t="s">
        <v>72</v>
      </c>
      <c r="K86" s="618"/>
      <c r="L86" s="618" t="s">
        <v>73</v>
      </c>
      <c r="M86" s="619">
        <v>20</v>
      </c>
      <c r="N86" s="607"/>
      <c r="O86" s="620"/>
      <c r="P86" s="613"/>
      <c r="Q86" s="619">
        <f t="shared" si="3"/>
        <v>0</v>
      </c>
    </row>
    <row r="87" spans="1:18" ht="25.5" x14ac:dyDescent="0.35">
      <c r="A87" s="614" t="str">
        <f t="shared" si="4"/>
        <v>Anbieter1</v>
      </c>
      <c r="B87" s="615">
        <v>1</v>
      </c>
      <c r="C87" s="615">
        <v>1</v>
      </c>
      <c r="D87" s="615">
        <v>2</v>
      </c>
      <c r="E87" s="615">
        <v>51</v>
      </c>
      <c r="F87" s="615">
        <v>4</v>
      </c>
      <c r="G87" s="616" t="s">
        <v>832</v>
      </c>
      <c r="H87" s="617" t="s">
        <v>800</v>
      </c>
      <c r="I87" s="615" t="s">
        <v>75</v>
      </c>
      <c r="J87" s="618" t="s">
        <v>72</v>
      </c>
      <c r="K87" s="618"/>
      <c r="L87" s="618" t="s">
        <v>73</v>
      </c>
      <c r="M87" s="619">
        <v>20</v>
      </c>
      <c r="N87" s="607"/>
      <c r="O87" s="620"/>
      <c r="P87" s="613"/>
      <c r="Q87" s="619">
        <f t="shared" si="3"/>
        <v>0</v>
      </c>
    </row>
    <row r="88" spans="1:18" ht="25.5" x14ac:dyDescent="0.35">
      <c r="A88" s="614" t="str">
        <f t="shared" si="4"/>
        <v>Anbieter1</v>
      </c>
      <c r="B88" s="615">
        <v>1</v>
      </c>
      <c r="C88" s="615">
        <v>1</v>
      </c>
      <c r="D88" s="615">
        <v>2</v>
      </c>
      <c r="E88" s="615">
        <v>52</v>
      </c>
      <c r="F88" s="615">
        <v>4</v>
      </c>
      <c r="G88" s="616" t="s">
        <v>833</v>
      </c>
      <c r="H88" s="617" t="s">
        <v>801</v>
      </c>
      <c r="I88" s="615" t="s">
        <v>75</v>
      </c>
      <c r="J88" s="618" t="s">
        <v>72</v>
      </c>
      <c r="K88" s="618"/>
      <c r="L88" s="618" t="s">
        <v>73</v>
      </c>
      <c r="M88" s="619">
        <v>15</v>
      </c>
      <c r="N88" s="607"/>
      <c r="O88" s="620"/>
      <c r="P88" s="613"/>
      <c r="Q88" s="619">
        <f t="shared" si="3"/>
        <v>0</v>
      </c>
    </row>
    <row r="89" spans="1:18" ht="25.5" x14ac:dyDescent="0.35">
      <c r="A89" s="614" t="str">
        <f t="shared" si="4"/>
        <v>Anbieter1</v>
      </c>
      <c r="B89" s="615">
        <v>1</v>
      </c>
      <c r="C89" s="615">
        <v>1</v>
      </c>
      <c r="D89" s="615">
        <v>2</v>
      </c>
      <c r="E89" s="615">
        <v>53</v>
      </c>
      <c r="F89" s="615">
        <v>4</v>
      </c>
      <c r="G89" s="616" t="s">
        <v>834</v>
      </c>
      <c r="H89" s="617" t="s">
        <v>802</v>
      </c>
      <c r="I89" s="615" t="s">
        <v>75</v>
      </c>
      <c r="J89" s="618" t="s">
        <v>72</v>
      </c>
      <c r="K89" s="618"/>
      <c r="L89" s="618" t="s">
        <v>73</v>
      </c>
      <c r="M89" s="619">
        <v>15</v>
      </c>
      <c r="N89" s="607"/>
      <c r="O89" s="620"/>
      <c r="P89" s="613"/>
      <c r="Q89" s="619">
        <f t="shared" si="3"/>
        <v>0</v>
      </c>
    </row>
    <row r="90" spans="1:18" ht="25.5" x14ac:dyDescent="0.35">
      <c r="A90" s="614" t="str">
        <f t="shared" si="4"/>
        <v>Anbieter1</v>
      </c>
      <c r="B90" s="615">
        <v>1</v>
      </c>
      <c r="C90" s="615">
        <v>1</v>
      </c>
      <c r="D90" s="615">
        <v>2</v>
      </c>
      <c r="E90" s="615">
        <v>54</v>
      </c>
      <c r="F90" s="615">
        <v>4</v>
      </c>
      <c r="G90" s="616" t="s">
        <v>835</v>
      </c>
      <c r="H90" s="617" t="s">
        <v>803</v>
      </c>
      <c r="I90" s="615" t="s">
        <v>75</v>
      </c>
      <c r="J90" s="618" t="s">
        <v>72</v>
      </c>
      <c r="K90" s="618"/>
      <c r="L90" s="618" t="s">
        <v>73</v>
      </c>
      <c r="M90" s="619">
        <v>15</v>
      </c>
      <c r="N90" s="607"/>
      <c r="O90" s="620"/>
      <c r="P90" s="613"/>
      <c r="Q90" s="619">
        <f t="shared" si="3"/>
        <v>0</v>
      </c>
    </row>
    <row r="91" spans="1:18" ht="26.25" x14ac:dyDescent="0.35">
      <c r="A91" s="614" t="str">
        <f t="shared" si="4"/>
        <v>Anbieter1</v>
      </c>
      <c r="B91" s="615">
        <v>1</v>
      </c>
      <c r="C91" s="615">
        <v>1</v>
      </c>
      <c r="D91" s="615">
        <v>2</v>
      </c>
      <c r="E91" s="615">
        <v>55</v>
      </c>
      <c r="F91" s="615">
        <v>4</v>
      </c>
      <c r="G91" s="616" t="s">
        <v>836</v>
      </c>
      <c r="H91" s="617" t="s">
        <v>804</v>
      </c>
      <c r="I91" s="615" t="s">
        <v>75</v>
      </c>
      <c r="J91" s="618" t="s">
        <v>72</v>
      </c>
      <c r="K91" s="618"/>
      <c r="L91" s="618" t="s">
        <v>73</v>
      </c>
      <c r="M91" s="619">
        <v>10</v>
      </c>
      <c r="N91" s="607"/>
      <c r="O91" s="620"/>
      <c r="P91" s="613"/>
      <c r="Q91" s="619">
        <f t="shared" si="3"/>
        <v>0</v>
      </c>
      <c r="R91" s="94"/>
    </row>
    <row r="92" spans="1:18" ht="26.25" x14ac:dyDescent="0.35">
      <c r="A92" s="614" t="str">
        <f t="shared" si="4"/>
        <v>Anbieter1</v>
      </c>
      <c r="B92" s="615">
        <v>1</v>
      </c>
      <c r="C92" s="615">
        <v>1</v>
      </c>
      <c r="D92" s="615">
        <v>2</v>
      </c>
      <c r="E92" s="615">
        <v>56</v>
      </c>
      <c r="F92" s="615">
        <v>4</v>
      </c>
      <c r="G92" s="616" t="s">
        <v>837</v>
      </c>
      <c r="H92" s="617" t="s">
        <v>805</v>
      </c>
      <c r="I92" s="615" t="s">
        <v>75</v>
      </c>
      <c r="J92" s="618" t="s">
        <v>72</v>
      </c>
      <c r="K92" s="618"/>
      <c r="L92" s="618" t="s">
        <v>73</v>
      </c>
      <c r="M92" s="619">
        <v>15</v>
      </c>
      <c r="N92" s="607"/>
      <c r="O92" s="620"/>
      <c r="P92" s="613"/>
      <c r="Q92" s="619">
        <f t="shared" si="3"/>
        <v>0</v>
      </c>
      <c r="R92" s="94"/>
    </row>
    <row r="93" spans="1:18" ht="25.5" x14ac:dyDescent="0.35">
      <c r="A93" s="614" t="str">
        <f t="shared" si="4"/>
        <v>Anbieter1</v>
      </c>
      <c r="B93" s="615">
        <v>1</v>
      </c>
      <c r="C93" s="615">
        <v>1</v>
      </c>
      <c r="D93" s="615">
        <v>2</v>
      </c>
      <c r="E93" s="615">
        <v>57</v>
      </c>
      <c r="F93" s="615">
        <v>4</v>
      </c>
      <c r="G93" s="616" t="s">
        <v>838</v>
      </c>
      <c r="H93" s="617" t="s">
        <v>806</v>
      </c>
      <c r="I93" s="615" t="s">
        <v>75</v>
      </c>
      <c r="J93" s="618" t="s">
        <v>72</v>
      </c>
      <c r="K93" s="618"/>
      <c r="L93" s="618" t="s">
        <v>73</v>
      </c>
      <c r="M93" s="619">
        <v>15</v>
      </c>
      <c r="N93" s="607"/>
      <c r="O93" s="620"/>
      <c r="P93" s="613"/>
      <c r="Q93" s="619">
        <f t="shared" si="3"/>
        <v>0</v>
      </c>
    </row>
    <row r="94" spans="1:18" ht="25.5" x14ac:dyDescent="0.35">
      <c r="A94" s="614" t="str">
        <f t="shared" si="4"/>
        <v>Anbieter1</v>
      </c>
      <c r="B94" s="615">
        <v>1</v>
      </c>
      <c r="C94" s="615">
        <v>1</v>
      </c>
      <c r="D94" s="615">
        <v>2</v>
      </c>
      <c r="E94" s="615">
        <v>58</v>
      </c>
      <c r="F94" s="615">
        <v>4</v>
      </c>
      <c r="G94" s="616" t="s">
        <v>839</v>
      </c>
      <c r="H94" s="617" t="s">
        <v>807</v>
      </c>
      <c r="I94" s="615" t="s">
        <v>75</v>
      </c>
      <c r="J94" s="618" t="s">
        <v>72</v>
      </c>
      <c r="K94" s="618"/>
      <c r="L94" s="618" t="s">
        <v>73</v>
      </c>
      <c r="M94" s="619">
        <v>15</v>
      </c>
      <c r="N94" s="607"/>
      <c r="O94" s="620"/>
      <c r="P94" s="613"/>
      <c r="Q94" s="619">
        <f t="shared" si="3"/>
        <v>0</v>
      </c>
    </row>
    <row r="95" spans="1:18" ht="25.5" x14ac:dyDescent="0.35">
      <c r="A95" s="614" t="str">
        <f t="shared" si="4"/>
        <v>Anbieter1</v>
      </c>
      <c r="B95" s="615">
        <v>1</v>
      </c>
      <c r="C95" s="615">
        <v>1</v>
      </c>
      <c r="D95" s="615">
        <v>2</v>
      </c>
      <c r="E95" s="615">
        <v>59</v>
      </c>
      <c r="F95" s="615">
        <v>4</v>
      </c>
      <c r="G95" s="616" t="s">
        <v>840</v>
      </c>
      <c r="H95" s="617" t="s">
        <v>808</v>
      </c>
      <c r="I95" s="615" t="s">
        <v>75</v>
      </c>
      <c r="J95" s="618" t="s">
        <v>72</v>
      </c>
      <c r="K95" s="618"/>
      <c r="L95" s="618" t="s">
        <v>73</v>
      </c>
      <c r="M95" s="619">
        <v>15</v>
      </c>
      <c r="N95" s="607"/>
      <c r="O95" s="620"/>
      <c r="P95" s="613"/>
      <c r="Q95" s="619">
        <f t="shared" si="3"/>
        <v>0</v>
      </c>
    </row>
    <row r="96" spans="1:18" ht="25.5" x14ac:dyDescent="0.35">
      <c r="A96" s="614" t="str">
        <f t="shared" si="4"/>
        <v>Anbieter1</v>
      </c>
      <c r="B96" s="615">
        <v>1</v>
      </c>
      <c r="C96" s="615">
        <v>1</v>
      </c>
      <c r="D96" s="615">
        <v>2</v>
      </c>
      <c r="E96" s="615">
        <v>60</v>
      </c>
      <c r="F96" s="615">
        <v>4</v>
      </c>
      <c r="G96" s="616" t="s">
        <v>841</v>
      </c>
      <c r="H96" s="617" t="s">
        <v>809</v>
      </c>
      <c r="I96" s="615" t="s">
        <v>75</v>
      </c>
      <c r="J96" s="618" t="s">
        <v>72</v>
      </c>
      <c r="K96" s="618"/>
      <c r="L96" s="618" t="s">
        <v>73</v>
      </c>
      <c r="M96" s="619">
        <v>20</v>
      </c>
      <c r="N96" s="607"/>
      <c r="O96" s="620"/>
      <c r="P96" s="613"/>
      <c r="Q96" s="619">
        <f t="shared" si="3"/>
        <v>0</v>
      </c>
    </row>
    <row r="97" spans="1:18" ht="25.5" x14ac:dyDescent="0.35">
      <c r="A97" s="614" t="str">
        <f t="shared" si="4"/>
        <v>Anbieter1</v>
      </c>
      <c r="B97" s="615">
        <v>1</v>
      </c>
      <c r="C97" s="615">
        <v>1</v>
      </c>
      <c r="D97" s="615">
        <v>2</v>
      </c>
      <c r="E97" s="615">
        <v>61</v>
      </c>
      <c r="F97" s="615">
        <v>4</v>
      </c>
      <c r="G97" s="616" t="s">
        <v>842</v>
      </c>
      <c r="H97" s="617" t="s">
        <v>810</v>
      </c>
      <c r="I97" s="615" t="s">
        <v>75</v>
      </c>
      <c r="J97" s="618" t="s">
        <v>72</v>
      </c>
      <c r="K97" s="618"/>
      <c r="L97" s="618" t="s">
        <v>73</v>
      </c>
      <c r="M97" s="619">
        <v>20</v>
      </c>
      <c r="N97" s="607"/>
      <c r="O97" s="620"/>
      <c r="P97" s="613"/>
      <c r="Q97" s="619">
        <f t="shared" si="3"/>
        <v>0</v>
      </c>
    </row>
    <row r="98" spans="1:18" ht="26.25" x14ac:dyDescent="0.35">
      <c r="A98" s="614" t="str">
        <f t="shared" si="4"/>
        <v>Anbieter1</v>
      </c>
      <c r="B98" s="615">
        <v>1</v>
      </c>
      <c r="C98" s="615">
        <v>1</v>
      </c>
      <c r="D98" s="615">
        <v>2</v>
      </c>
      <c r="E98" s="615">
        <v>62</v>
      </c>
      <c r="F98" s="615">
        <v>4</v>
      </c>
      <c r="G98" s="616" t="s">
        <v>843</v>
      </c>
      <c r="H98" s="617" t="s">
        <v>811</v>
      </c>
      <c r="I98" s="615" t="s">
        <v>75</v>
      </c>
      <c r="J98" s="618" t="s">
        <v>72</v>
      </c>
      <c r="K98" s="618"/>
      <c r="L98" s="618" t="s">
        <v>73</v>
      </c>
      <c r="M98" s="619">
        <v>15</v>
      </c>
      <c r="N98" s="607"/>
      <c r="O98" s="620"/>
      <c r="P98" s="613"/>
      <c r="Q98" s="619">
        <f t="shared" si="3"/>
        <v>0</v>
      </c>
      <c r="R98" s="94"/>
    </row>
    <row r="99" spans="1:18" ht="25.5" x14ac:dyDescent="0.35">
      <c r="A99" s="614" t="str">
        <f t="shared" si="4"/>
        <v>Anbieter1</v>
      </c>
      <c r="B99" s="615">
        <v>1</v>
      </c>
      <c r="C99" s="615">
        <v>1</v>
      </c>
      <c r="D99" s="615">
        <v>2</v>
      </c>
      <c r="E99" s="615">
        <v>63</v>
      </c>
      <c r="F99" s="615">
        <v>4</v>
      </c>
      <c r="G99" s="616" t="s">
        <v>844</v>
      </c>
      <c r="H99" s="617" t="s">
        <v>812</v>
      </c>
      <c r="I99" s="615" t="s">
        <v>75</v>
      </c>
      <c r="J99" s="618" t="s">
        <v>72</v>
      </c>
      <c r="K99" s="618"/>
      <c r="L99" s="618" t="s">
        <v>73</v>
      </c>
      <c r="M99" s="619">
        <v>15</v>
      </c>
      <c r="N99" s="607"/>
      <c r="O99" s="620"/>
      <c r="P99" s="613"/>
      <c r="Q99" s="619">
        <f t="shared" si="3"/>
        <v>0</v>
      </c>
    </row>
    <row r="100" spans="1:18" ht="26.25" x14ac:dyDescent="0.35">
      <c r="A100" s="614" t="str">
        <f t="shared" si="4"/>
        <v>Anbieter1</v>
      </c>
      <c r="B100" s="615">
        <v>1</v>
      </c>
      <c r="C100" s="615">
        <v>1</v>
      </c>
      <c r="D100" s="615">
        <v>2</v>
      </c>
      <c r="E100" s="615">
        <v>64</v>
      </c>
      <c r="F100" s="615">
        <v>4</v>
      </c>
      <c r="G100" s="616" t="s">
        <v>845</v>
      </c>
      <c r="H100" s="617" t="s">
        <v>813</v>
      </c>
      <c r="I100" s="615" t="s">
        <v>75</v>
      </c>
      <c r="J100" s="618" t="s">
        <v>72</v>
      </c>
      <c r="K100" s="618"/>
      <c r="L100" s="618" t="s">
        <v>73</v>
      </c>
      <c r="M100" s="619">
        <v>15</v>
      </c>
      <c r="N100" s="607"/>
      <c r="O100" s="620"/>
      <c r="P100" s="613"/>
      <c r="Q100" s="619">
        <f t="shared" si="3"/>
        <v>0</v>
      </c>
      <c r="R100" s="94"/>
    </row>
  </sheetData>
  <sheetProtection algorithmName="SHA-512" hashValue="dTQfb0DOZXfpPr4fMbROGvyMaLc4Vj0NtzvHQwOeRomD3upzJ3/SBORbcOR2YDyXRnyE8Uv2pXaeaA1M8dSHzQ==" saltValue="ruMVqZt/ZK9shp7vc34PUQ==" spinCount="100000" sheet="1" objects="1" scenarios="1" autoFilter="0"/>
  <autoFilter ref="F5:I5" xr:uid="{B712974F-CF54-4F6D-B23F-08C700F2241C}"/>
  <conditionalFormatting sqref="A6:L100 N6:Q100">
    <cfRule type="expression" dxfId="174" priority="1">
      <formula>AND($I6="A",$O6="Nein")</formula>
    </cfRule>
    <cfRule type="expression" dxfId="173" priority="2">
      <formula>$I6="A"</formula>
    </cfRule>
  </conditionalFormatting>
  <conditionalFormatting sqref="H3:H4">
    <cfRule type="expression" dxfId="172" priority="3">
      <formula>COUNTIFS($I:$I,"A",$O:$O,"nein")</formula>
    </cfRule>
  </conditionalFormatting>
  <conditionalFormatting sqref="M6:M100">
    <cfRule type="expression" dxfId="171" priority="4">
      <formula>AND($M6&lt;0.05,$I6 = "Frage")</formula>
    </cfRule>
    <cfRule type="expression" dxfId="170" priority="5">
      <formula>AND($M6&lt;0.05,$I6 = "Ja/Nein")</formula>
    </cfRule>
  </conditionalFormatting>
  <dataValidations count="4">
    <dataValidation allowBlank="1" showInputMessage="1" showErrorMessage="1" sqref="O8 O7 O6 O36" xr:uid="{2BD2ACB3-4D3B-492D-9654-4F6573EF03FC}"/>
    <dataValidation allowBlank="1" showInputMessage="1" sqref="O4 O114:O1048576" xr:uid="{C1BD58D1-715F-4A33-B7FB-67E613FB839A}"/>
    <dataValidation type="list" allowBlank="1" showInputMessage="1" showErrorMessage="1" sqref="I6:I100" xr:uid="{688E342A-6B3E-4C7A-AAB9-58A2E34A9559}">
      <formula1>PosArt</formula1>
    </dataValidation>
    <dataValidation type="list" showInputMessage="1" showErrorMessage="1" error="Achtung Wert unzulässig" sqref="O37:O100 O9:O35" xr:uid="{C55E0F51-2C45-4DCB-9D37-920E5B68BCA0}">
      <formula1>ListeJN</formula1>
    </dataValidation>
  </dataValidations>
  <pageMargins left="0.511811023622047" right="0.511811023622047" top="0.98425196850393704" bottom="0.78740157480314998" header="0.31496062992126" footer="0.31496062992126"/>
  <pageSetup paperSize="9" scale="63" fitToHeight="100" orientation="landscape" r:id="rId1"/>
  <headerFooter scaleWithDoc="0">
    <oddHeader>&amp;L&amp;BLeistungsverzeichnis E-Mail-Archivierung_Westpfalz-Klinikum_2026_VgV
&amp;BAG: Westpfalz-Klinikum GmbH
&amp;BRegister: FK MA&amp;RDatum: 15.09.2026</oddHeader>
    <oddFooter>&amp;LDatei: &amp;F&amp;CHSP-GPC
&amp;RSeite &amp;P von &amp;N&amp;9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A030-9E1F-422B-9912-D3E579766310}">
  <dimension ref="A1:AZ15"/>
  <sheetViews>
    <sheetView zoomScale="115" zoomScaleNormal="115" workbookViewId="0">
      <selection activeCell="I14" sqref="I14"/>
    </sheetView>
  </sheetViews>
  <sheetFormatPr baseColWidth="10" defaultRowHeight="12.75" x14ac:dyDescent="0.35"/>
  <cols>
    <col min="1" max="1" width="6.265625" style="93" bestFit="1" customWidth="1"/>
    <col min="2" max="2" width="11.86328125" style="93" bestFit="1" customWidth="1"/>
    <col min="3" max="3" width="28.86328125" style="93" bestFit="1" customWidth="1"/>
    <col min="4" max="4" width="6.59765625" style="87" bestFit="1" customWidth="1"/>
    <col min="5" max="5" width="2.73046875" style="87" bestFit="1" customWidth="1"/>
    <col min="6" max="6" width="4.73046875" style="87" customWidth="1"/>
    <col min="7" max="7" width="6.59765625" style="87" customWidth="1"/>
    <col min="8" max="52" width="11.3984375" style="87"/>
  </cols>
  <sheetData>
    <row r="1" spans="1:52" s="10" customFormat="1" ht="95.65" x14ac:dyDescent="0.35">
      <c r="A1" s="91"/>
      <c r="B1" s="91"/>
      <c r="C1" s="92" t="str">
        <f>Kundenname</f>
        <v>Westpfalz-Klinikum GmbH</v>
      </c>
      <c r="D1" s="11"/>
      <c r="E1" s="11"/>
      <c r="F1" s="11" t="s">
        <v>212</v>
      </c>
      <c r="G1" s="337" t="str">
        <f t="shared" ref="G1" si="0">VLOOKUP(G2,ListeStandorte,2,FALSE)</f>
        <v>Westpfalz-Klinikum GmbH</v>
      </c>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row>
    <row r="2" spans="1:52" s="10" customFormat="1" x14ac:dyDescent="0.35">
      <c r="A2" s="91" t="s">
        <v>6</v>
      </c>
      <c r="B2" s="91" t="s">
        <v>7</v>
      </c>
      <c r="C2" s="91" t="s">
        <v>76</v>
      </c>
      <c r="D2" s="11" t="s">
        <v>210</v>
      </c>
      <c r="E2" s="11" t="s">
        <v>213</v>
      </c>
      <c r="F2" s="11" t="s">
        <v>214</v>
      </c>
      <c r="G2" s="23">
        <v>1</v>
      </c>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row>
    <row r="3" spans="1:52" ht="13.15" x14ac:dyDescent="0.4">
      <c r="A3" s="491">
        <v>1</v>
      </c>
      <c r="B3" s="491" t="s">
        <v>363</v>
      </c>
      <c r="C3" s="491" t="s">
        <v>575</v>
      </c>
      <c r="D3" s="488"/>
      <c r="E3" s="488"/>
      <c r="F3" s="488"/>
      <c r="G3" s="488"/>
    </row>
    <row r="4" spans="1:52" ht="13.15" x14ac:dyDescent="0.4">
      <c r="A4" s="492">
        <v>2</v>
      </c>
      <c r="B4" s="492" t="s">
        <v>364</v>
      </c>
      <c r="C4" s="492" t="s">
        <v>576</v>
      </c>
      <c r="D4" s="489"/>
      <c r="E4" s="489"/>
      <c r="F4" s="489"/>
      <c r="G4" s="489"/>
    </row>
    <row r="5" spans="1:52" ht="13.15" x14ac:dyDescent="0.4">
      <c r="A5" s="493">
        <v>3</v>
      </c>
      <c r="B5" s="493" t="s">
        <v>365</v>
      </c>
      <c r="C5" s="493" t="s">
        <v>551</v>
      </c>
      <c r="D5" s="490">
        <f>IF(F5=0,"je",F5)</f>
        <v>3000</v>
      </c>
      <c r="E5" s="490"/>
      <c r="F5" s="490">
        <f>SUM(G5:AV5)</f>
        <v>3000</v>
      </c>
      <c r="G5" s="490">
        <v>3000</v>
      </c>
    </row>
    <row r="6" spans="1:52" ht="13.15" x14ac:dyDescent="0.4">
      <c r="A6" s="493">
        <v>3</v>
      </c>
      <c r="B6" s="493" t="s">
        <v>368</v>
      </c>
      <c r="C6" s="493" t="s">
        <v>578</v>
      </c>
      <c r="D6" s="490">
        <f>IF(F6=0,"je",F6)</f>
        <v>1</v>
      </c>
      <c r="E6" s="490"/>
      <c r="F6" s="490">
        <f>SUM(G6:AV6)</f>
        <v>1</v>
      </c>
      <c r="G6" s="490">
        <v>1</v>
      </c>
    </row>
    <row r="7" spans="1:52" ht="13.15" x14ac:dyDescent="0.4">
      <c r="A7" s="493">
        <v>3</v>
      </c>
      <c r="B7" s="493" t="s">
        <v>371</v>
      </c>
      <c r="C7" s="493" t="s">
        <v>577</v>
      </c>
      <c r="D7" s="490">
        <f>IF(F7=0,"je",F7)</f>
        <v>1</v>
      </c>
      <c r="E7" s="490"/>
      <c r="F7" s="490">
        <f>SUM(G7:AV7)</f>
        <v>1</v>
      </c>
      <c r="G7" s="490">
        <v>1</v>
      </c>
    </row>
    <row r="8" spans="1:52" ht="13.15" x14ac:dyDescent="0.4">
      <c r="A8" s="600">
        <v>1</v>
      </c>
      <c r="B8" s="600" t="s">
        <v>591</v>
      </c>
      <c r="C8" s="600" t="s">
        <v>554</v>
      </c>
      <c r="D8" s="598"/>
      <c r="E8" s="598"/>
      <c r="F8" s="598"/>
      <c r="G8" s="598"/>
    </row>
    <row r="9" spans="1:52" ht="13.15" x14ac:dyDescent="0.4">
      <c r="A9" s="601">
        <v>2</v>
      </c>
      <c r="B9" s="601" t="s">
        <v>592</v>
      </c>
      <c r="C9" s="601" t="s">
        <v>568</v>
      </c>
      <c r="D9" s="599"/>
      <c r="E9" s="599"/>
      <c r="F9" s="599"/>
      <c r="G9" s="599"/>
    </row>
    <row r="10" spans="1:52" ht="13.15" x14ac:dyDescent="0.4">
      <c r="A10" s="493">
        <v>3</v>
      </c>
      <c r="B10" s="493" t="s">
        <v>593</v>
      </c>
      <c r="C10" s="493" t="s">
        <v>569</v>
      </c>
      <c r="D10" s="490">
        <f>IF(F10=0,"je",F10)</f>
        <v>1</v>
      </c>
      <c r="E10" s="490"/>
      <c r="F10" s="490">
        <f>SUM(G10:AV10)</f>
        <v>1</v>
      </c>
      <c r="G10" s="490">
        <v>1</v>
      </c>
    </row>
    <row r="11" spans="1:52" ht="13.15" x14ac:dyDescent="0.4">
      <c r="A11" s="493">
        <v>3</v>
      </c>
      <c r="B11" s="493" t="s">
        <v>597</v>
      </c>
      <c r="C11" s="493" t="s">
        <v>555</v>
      </c>
      <c r="D11" s="490">
        <f>IF(F11=0,"je",F11)</f>
        <v>1</v>
      </c>
      <c r="E11" s="490"/>
      <c r="F11" s="490">
        <f>SUM(G11:AV11)</f>
        <v>1</v>
      </c>
      <c r="G11" s="490">
        <v>1</v>
      </c>
    </row>
    <row r="12" spans="1:52" ht="13.15" x14ac:dyDescent="0.4">
      <c r="A12" s="492">
        <v>2</v>
      </c>
      <c r="B12" s="492" t="s">
        <v>601</v>
      </c>
      <c r="C12" s="492" t="s">
        <v>557</v>
      </c>
      <c r="D12" s="489"/>
      <c r="E12" s="489"/>
      <c r="F12" s="489"/>
      <c r="G12" s="489"/>
    </row>
    <row r="13" spans="1:52" ht="13.15" x14ac:dyDescent="0.4">
      <c r="A13" s="493">
        <v>3</v>
      </c>
      <c r="B13" s="493" t="s">
        <v>602</v>
      </c>
      <c r="C13" s="493" t="s">
        <v>558</v>
      </c>
      <c r="D13" s="490" t="str">
        <f>IF(F13=0,"je",F13)</f>
        <v>je</v>
      </c>
      <c r="E13" s="490"/>
      <c r="F13" s="490">
        <f>SUM(G13:AV13)</f>
        <v>0</v>
      </c>
      <c r="G13" s="490"/>
    </row>
    <row r="14" spans="1:52" ht="13.15" x14ac:dyDescent="0.4">
      <c r="A14" s="493">
        <v>3</v>
      </c>
      <c r="B14" s="493" t="s">
        <v>608</v>
      </c>
      <c r="C14" s="493" t="s">
        <v>564</v>
      </c>
      <c r="D14" s="490" t="str">
        <f>IF(F14=0,"je",F14)</f>
        <v>je</v>
      </c>
      <c r="E14" s="490"/>
      <c r="F14" s="490">
        <f>SUM(G14:AV14)</f>
        <v>0</v>
      </c>
      <c r="G14" s="490"/>
    </row>
    <row r="15" spans="1:52" ht="13.15" x14ac:dyDescent="0.4">
      <c r="A15" s="493">
        <v>3</v>
      </c>
      <c r="B15" s="493" t="s">
        <v>614</v>
      </c>
      <c r="C15" s="493" t="s">
        <v>565</v>
      </c>
      <c r="D15" s="490" t="str">
        <f>IF(F15=0,"je",F15)</f>
        <v>je</v>
      </c>
      <c r="E15" s="490"/>
      <c r="F15" s="490">
        <f>SUM(G15:AV15)</f>
        <v>0</v>
      </c>
      <c r="G15" s="490"/>
    </row>
  </sheetData>
  <sheetProtection algorithmName="SHA-512" hashValue="qEGg84qQRpwp/t+5akdA4ZuZmlwIS/wQKtQAIlRdyEZq+0jY+duC4v0rWTxwjzM/IW1D23+hGyCWMUi+tUAppQ==" saltValue="YpWfrpO8UKMrzo56CQqYFA==" spinCount="100000" sheet="1" objects="1" scenarios="1" autoFilter="0"/>
  <conditionalFormatting sqref="G2:G15">
    <cfRule type="expression" dxfId="169" priority="1" stopIfTrue="1">
      <formula>AND(MOD(COLUMN(),2)&lt;&gt;0,OR($A2=3,$A2="Ebene"))</formula>
    </cfRule>
    <cfRule type="expression" dxfId="168" priority="2" stopIfTrue="1">
      <formula>AND(MOD(COLUMN(),2)=0,OR($A2=3,$A2="Ebene"))</formula>
    </cfRule>
  </conditionalFormatting>
  <pageMargins left="0.7" right="0.7" top="0.98425196850393704" bottom="0.78740157499999996" header="0.3" footer="0.3"/>
  <pageSetup paperSize="9" orientation="portrait" horizontalDpi="1200" verticalDpi="1200" r:id="rId1"/>
  <headerFooter scaleWithDoc="0">
    <oddHeader>&amp;L&amp;BLeistungsverzeichnis E-Mail-Archivierung_Westpfalz-Klinikum_2026_VgV
&amp;BAG: Westpfalz-Klinikum GmbH
&amp;BRegister: Mengenverteilung&amp;RDatum: 15.09.2026</oddHeader>
    <oddFooter>&amp;LDatei: &amp;F&amp;CHSP-GPC
&amp;RSeite &amp;P von &amp;N&amp;9</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3BE8-56B8-4760-864E-371B3AD88CFB}">
  <sheetPr codeName="Tabelle23">
    <tabColor rgb="FFC00000"/>
    <pageSetUpPr fitToPage="1"/>
  </sheetPr>
  <dimension ref="A1:Y51"/>
  <sheetViews>
    <sheetView showGridLines="0" zoomScale="85" zoomScaleNormal="85" workbookViewId="0">
      <pane ySplit="5" topLeftCell="A6" activePane="bottomLeft" state="frozen"/>
      <selection activeCell="G3" sqref="G3"/>
      <selection pane="bottomLeft" activeCell="AD11" sqref="AD11"/>
    </sheetView>
  </sheetViews>
  <sheetFormatPr baseColWidth="10" defaultColWidth="11.3984375" defaultRowHeight="13.5" outlineLevelRow="1" outlineLevelCol="1" x14ac:dyDescent="0.35"/>
  <cols>
    <col min="1" max="1" width="9" style="53" hidden="1" customWidth="1" outlineLevel="1"/>
    <col min="2" max="5" width="5" style="53" hidden="1" customWidth="1" outlineLevel="1"/>
    <col min="6" max="6" width="9" style="53" customWidth="1" collapsed="1"/>
    <col min="7" max="7" width="19" style="52" customWidth="1"/>
    <col min="8" max="8" width="10" style="53" bestFit="1" customWidth="1"/>
    <col min="9" max="9" width="75.59765625" style="52" hidden="1" customWidth="1" outlineLevel="1"/>
    <col min="10" max="10" width="104.3984375" style="52" bestFit="1" customWidth="1" collapsed="1"/>
    <col min="11" max="14" width="8.265625" style="53" hidden="1" customWidth="1" outlineLevel="1"/>
    <col min="15" max="15" width="14" style="85" hidden="1" customWidth="1" outlineLevel="1" collapsed="1"/>
    <col min="16" max="16" width="15.73046875" style="85" hidden="1" customWidth="1" outlineLevel="1"/>
    <col min="17" max="17" width="15.1328125" style="52" customWidth="1" collapsed="1"/>
    <col min="18" max="20" width="15.1328125" style="52" customWidth="1"/>
    <col min="21" max="24" width="16" style="52" customWidth="1"/>
    <col min="25" max="16384" width="11.3984375" style="52"/>
  </cols>
  <sheetData>
    <row r="1" spans="1:25" hidden="1" outlineLevel="1" x14ac:dyDescent="0.35">
      <c r="A1" s="53" t="s">
        <v>144</v>
      </c>
      <c r="B1" s="53" t="s">
        <v>144</v>
      </c>
      <c r="G1" s="52" t="s">
        <v>360</v>
      </c>
      <c r="J1" s="52" t="s">
        <v>141</v>
      </c>
      <c r="U1" s="52" t="s">
        <v>356</v>
      </c>
      <c r="V1" s="52" t="s">
        <v>356</v>
      </c>
      <c r="W1" s="52" t="s">
        <v>356</v>
      </c>
      <c r="X1" s="52" t="s">
        <v>356</v>
      </c>
    </row>
    <row r="2" spans="1:25" ht="27" hidden="1" outlineLevel="1" x14ac:dyDescent="0.35">
      <c r="B2" s="53" t="s">
        <v>336</v>
      </c>
      <c r="G2" s="52" t="s">
        <v>336</v>
      </c>
      <c r="J2" s="52" t="s">
        <v>336</v>
      </c>
      <c r="K2" s="53" t="s">
        <v>101</v>
      </c>
      <c r="L2" s="53" t="s">
        <v>101</v>
      </c>
      <c r="M2" s="53" t="s">
        <v>101</v>
      </c>
      <c r="N2" s="53" t="s">
        <v>101</v>
      </c>
      <c r="O2" s="85" t="s">
        <v>336</v>
      </c>
      <c r="Q2" s="86"/>
      <c r="R2" s="86"/>
      <c r="S2" s="86"/>
      <c r="T2" s="86"/>
    </row>
    <row r="3" spans="1:25" collapsed="1" x14ac:dyDescent="0.35">
      <c r="F3" s="331" t="s">
        <v>215</v>
      </c>
      <c r="V3" s="52" t="str">
        <f>Bietername</f>
        <v>Anbieter1</v>
      </c>
    </row>
    <row r="4" spans="1:25" s="90" customFormat="1" ht="39.950000000000003" customHeight="1" x14ac:dyDescent="0.35">
      <c r="A4" s="332"/>
      <c r="B4" s="332"/>
      <c r="C4" s="332"/>
      <c r="D4" s="332"/>
      <c r="E4" s="332"/>
      <c r="F4" s="332"/>
      <c r="H4" s="332"/>
      <c r="K4" s="332"/>
      <c r="L4" s="332"/>
      <c r="M4" s="332"/>
      <c r="N4" s="332"/>
      <c r="O4" s="333"/>
      <c r="P4" s="333"/>
    </row>
    <row r="5" spans="1:25" ht="13.9" x14ac:dyDescent="0.35">
      <c r="A5" s="520" t="str">
        <f t="shared" ref="A5" si="0">LEFT(Bietername,8)</f>
        <v>Anbieter</v>
      </c>
      <c r="B5" s="520" t="s">
        <v>2</v>
      </c>
      <c r="C5" s="520" t="s">
        <v>3</v>
      </c>
      <c r="D5" s="520" t="s">
        <v>4</v>
      </c>
      <c r="E5" s="520" t="s">
        <v>5</v>
      </c>
      <c r="F5" s="520" t="s">
        <v>6</v>
      </c>
      <c r="G5" s="521" t="s">
        <v>547</v>
      </c>
      <c r="H5" s="520" t="s">
        <v>210</v>
      </c>
      <c r="I5" s="521" t="s">
        <v>216</v>
      </c>
      <c r="J5" s="522" t="s">
        <v>217</v>
      </c>
      <c r="K5" s="552" t="s">
        <v>330</v>
      </c>
      <c r="L5" s="552" t="s">
        <v>227</v>
      </c>
      <c r="M5" s="552" t="s">
        <v>226</v>
      </c>
      <c r="N5" s="552" t="s">
        <v>236</v>
      </c>
      <c r="O5" s="561" t="s">
        <v>218</v>
      </c>
      <c r="P5" s="561" t="s">
        <v>331</v>
      </c>
      <c r="Q5" s="553" t="s">
        <v>346</v>
      </c>
      <c r="R5" s="553" t="s">
        <v>347</v>
      </c>
      <c r="S5" s="553" t="s">
        <v>348</v>
      </c>
      <c r="T5" s="553" t="s">
        <v>349</v>
      </c>
      <c r="U5" s="552" t="s">
        <v>332</v>
      </c>
      <c r="V5" s="552" t="s">
        <v>333</v>
      </c>
      <c r="W5" s="552" t="s">
        <v>334</v>
      </c>
      <c r="X5" s="553" t="s">
        <v>335</v>
      </c>
    </row>
    <row r="6" spans="1:25" ht="26.25" x14ac:dyDescent="0.35">
      <c r="A6" s="554" t="str">
        <f t="shared" ref="A6:A51" si="1">Bietername</f>
        <v>Anbieter1</v>
      </c>
      <c r="B6" s="554">
        <v>1</v>
      </c>
      <c r="C6" s="554">
        <v>0</v>
      </c>
      <c r="D6" s="554">
        <v>0</v>
      </c>
      <c r="E6" s="554">
        <v>0</v>
      </c>
      <c r="F6" s="554">
        <v>1</v>
      </c>
      <c r="G6" s="528" t="s">
        <v>363</v>
      </c>
      <c r="H6" s="554"/>
      <c r="I6" s="528" t="s">
        <v>575</v>
      </c>
      <c r="J6" s="529" t="s">
        <v>575</v>
      </c>
      <c r="K6" s="554"/>
      <c r="L6" s="554"/>
      <c r="M6" s="554"/>
      <c r="N6" s="554"/>
      <c r="O6" s="562"/>
      <c r="P6" s="562"/>
      <c r="Q6" s="577"/>
      <c r="R6" s="575"/>
      <c r="S6" s="575"/>
      <c r="T6" s="590"/>
      <c r="U6" s="530"/>
      <c r="V6" s="530"/>
      <c r="W6" s="530"/>
      <c r="X6" s="531"/>
      <c r="Y6" s="94"/>
    </row>
    <row r="7" spans="1:25" ht="26.25" x14ac:dyDescent="0.35">
      <c r="A7" s="555" t="str">
        <f t="shared" si="1"/>
        <v>Anbieter1</v>
      </c>
      <c r="B7" s="555">
        <v>1</v>
      </c>
      <c r="C7" s="555">
        <v>1</v>
      </c>
      <c r="D7" s="555">
        <v>0</v>
      </c>
      <c r="E7" s="555">
        <v>0</v>
      </c>
      <c r="F7" s="555">
        <v>2</v>
      </c>
      <c r="G7" s="532" t="s">
        <v>364</v>
      </c>
      <c r="H7" s="555"/>
      <c r="I7" s="532" t="s">
        <v>576</v>
      </c>
      <c r="J7" s="533" t="s">
        <v>576</v>
      </c>
      <c r="K7" s="555"/>
      <c r="L7" s="555"/>
      <c r="M7" s="555"/>
      <c r="N7" s="555"/>
      <c r="O7" s="563"/>
      <c r="P7" s="571"/>
      <c r="Q7" s="578"/>
      <c r="R7" s="532"/>
      <c r="S7" s="532"/>
      <c r="T7" s="591"/>
      <c r="U7" s="585"/>
      <c r="V7" s="532"/>
      <c r="W7" s="532"/>
      <c r="X7" s="534"/>
      <c r="Y7" s="94"/>
    </row>
    <row r="8" spans="1:25" ht="26.25" x14ac:dyDescent="0.35">
      <c r="A8" s="520" t="str">
        <f t="shared" si="1"/>
        <v>Anbieter1</v>
      </c>
      <c r="B8" s="520">
        <v>1</v>
      </c>
      <c r="C8" s="520">
        <v>1</v>
      </c>
      <c r="D8" s="520">
        <v>1</v>
      </c>
      <c r="E8" s="520">
        <v>0</v>
      </c>
      <c r="F8" s="520">
        <v>3</v>
      </c>
      <c r="G8" s="521" t="s">
        <v>365</v>
      </c>
      <c r="H8" s="520">
        <f>Mengenverteilung!D5</f>
        <v>3000</v>
      </c>
      <c r="I8" s="521" t="s">
        <v>551</v>
      </c>
      <c r="J8" s="522" t="s">
        <v>551</v>
      </c>
      <c r="K8" s="518" t="s">
        <v>101</v>
      </c>
      <c r="L8" s="518"/>
      <c r="M8" s="518" t="s">
        <v>101</v>
      </c>
      <c r="N8" s="518"/>
      <c r="O8" s="523"/>
      <c r="P8" s="88"/>
      <c r="Q8" s="524"/>
      <c r="R8" s="525"/>
      <c r="S8" s="525"/>
      <c r="T8" s="89"/>
      <c r="U8" s="586">
        <f>IF($K8&lt;&gt;"X","",IF($H8&lt;&gt;"je",$H8*Q8,""))</f>
        <v>0</v>
      </c>
      <c r="V8" s="535" t="str">
        <f>IF($L8&lt;&gt;"X","",IF($H8&lt;&gt;"je",$H8*R8,""))</f>
        <v/>
      </c>
      <c r="W8" s="535">
        <f>IF($M8&lt;&gt;"X","",IF($H8&lt;&gt;"je",$H8*S8,""))</f>
        <v>0</v>
      </c>
      <c r="X8" s="535" t="str">
        <f>IF($N8&lt;&gt;"X","",IF($H8&lt;&gt;"je",$H8*T8,""))</f>
        <v/>
      </c>
      <c r="Y8" s="94"/>
    </row>
    <row r="9" spans="1:25" x14ac:dyDescent="0.35">
      <c r="A9" s="518" t="str">
        <f t="shared" si="1"/>
        <v>Anbieter1</v>
      </c>
      <c r="B9" s="518">
        <v>1</v>
      </c>
      <c r="C9" s="518">
        <v>1</v>
      </c>
      <c r="D9" s="518">
        <v>1</v>
      </c>
      <c r="E9" s="518">
        <v>1</v>
      </c>
      <c r="F9" s="518">
        <v>4</v>
      </c>
      <c r="G9" s="519" t="s">
        <v>366</v>
      </c>
      <c r="H9" s="518"/>
      <c r="I9" s="519"/>
      <c r="J9" s="526" t="s">
        <v>579</v>
      </c>
      <c r="K9" s="518"/>
      <c r="L9" s="518"/>
      <c r="M9" s="518"/>
      <c r="N9" s="518"/>
      <c r="O9" s="36"/>
      <c r="P9" s="36"/>
      <c r="Q9" s="334"/>
      <c r="R9" s="33"/>
      <c r="S9" s="33"/>
      <c r="T9" s="335"/>
      <c r="U9" s="33"/>
      <c r="V9" s="33"/>
      <c r="W9" s="33"/>
      <c r="X9" s="336"/>
    </row>
    <row r="10" spans="1:25" x14ac:dyDescent="0.35">
      <c r="A10" s="518" t="str">
        <f t="shared" si="1"/>
        <v>Anbieter1</v>
      </c>
      <c r="B10" s="518">
        <v>1</v>
      </c>
      <c r="C10" s="518">
        <v>1</v>
      </c>
      <c r="D10" s="518">
        <v>1</v>
      </c>
      <c r="E10" s="518">
        <v>2</v>
      </c>
      <c r="F10" s="518">
        <v>4</v>
      </c>
      <c r="G10" s="519" t="s">
        <v>588</v>
      </c>
      <c r="H10" s="518"/>
      <c r="I10" s="519"/>
      <c r="J10" s="526" t="s">
        <v>580</v>
      </c>
      <c r="K10" s="518"/>
      <c r="L10" s="518"/>
      <c r="M10" s="518"/>
      <c r="N10" s="518"/>
      <c r="O10" s="36"/>
      <c r="P10" s="36"/>
      <c r="Q10" s="334"/>
      <c r="R10" s="33"/>
      <c r="S10" s="33"/>
      <c r="T10" s="335"/>
      <c r="U10" s="33"/>
      <c r="V10" s="33"/>
      <c r="W10" s="33"/>
      <c r="X10" s="336"/>
    </row>
    <row r="11" spans="1:25" x14ac:dyDescent="0.35">
      <c r="A11" s="518" t="str">
        <f t="shared" si="1"/>
        <v>Anbieter1</v>
      </c>
      <c r="B11" s="518">
        <v>1</v>
      </c>
      <c r="C11" s="518">
        <v>1</v>
      </c>
      <c r="D11" s="518">
        <v>1</v>
      </c>
      <c r="E11" s="518">
        <v>3</v>
      </c>
      <c r="F11" s="518">
        <v>4</v>
      </c>
      <c r="G11" s="519" t="s">
        <v>367</v>
      </c>
      <c r="H11" s="518"/>
      <c r="I11" s="519"/>
      <c r="J11" s="526"/>
      <c r="K11" s="518"/>
      <c r="L11" s="518"/>
      <c r="M11" s="518"/>
      <c r="N11" s="518"/>
      <c r="O11" s="36"/>
      <c r="P11" s="36"/>
      <c r="Q11" s="334"/>
      <c r="R11" s="33"/>
      <c r="S11" s="33"/>
      <c r="T11" s="335"/>
      <c r="U11" s="33"/>
      <c r="V11" s="33"/>
      <c r="W11" s="33"/>
      <c r="X11" s="336"/>
    </row>
    <row r="12" spans="1:25" ht="26.25" x14ac:dyDescent="0.35">
      <c r="A12" s="520" t="str">
        <f t="shared" si="1"/>
        <v>Anbieter1</v>
      </c>
      <c r="B12" s="520">
        <v>1</v>
      </c>
      <c r="C12" s="520">
        <v>1</v>
      </c>
      <c r="D12" s="520">
        <v>2</v>
      </c>
      <c r="E12" s="520">
        <v>0</v>
      </c>
      <c r="F12" s="520">
        <v>3</v>
      </c>
      <c r="G12" s="521" t="s">
        <v>368</v>
      </c>
      <c r="H12" s="520">
        <f>Mengenverteilung!D6</f>
        <v>1</v>
      </c>
      <c r="I12" s="521" t="s">
        <v>578</v>
      </c>
      <c r="J12" s="522" t="s">
        <v>578</v>
      </c>
      <c r="K12" s="518" t="s">
        <v>101</v>
      </c>
      <c r="L12" s="518" t="s">
        <v>101</v>
      </c>
      <c r="M12" s="518"/>
      <c r="N12" s="518"/>
      <c r="O12" s="523"/>
      <c r="P12" s="88"/>
      <c r="Q12" s="524"/>
      <c r="R12" s="525"/>
      <c r="S12" s="525"/>
      <c r="T12" s="89"/>
      <c r="U12" s="586">
        <f>IF($K12&lt;&gt;"X","",IF($H12&lt;&gt;"je",$H12*Q12,""))</f>
        <v>0</v>
      </c>
      <c r="V12" s="535">
        <f>IF($L12&lt;&gt;"X","",IF($H12&lt;&gt;"je",$H12*R12,""))</f>
        <v>0</v>
      </c>
      <c r="W12" s="535" t="str">
        <f>IF($M12&lt;&gt;"X","",IF($H12&lt;&gt;"je",$H12*S12,""))</f>
        <v/>
      </c>
      <c r="X12" s="535" t="str">
        <f>IF($N12&lt;&gt;"X","",IF($H12&lt;&gt;"je",$H12*T12,""))</f>
        <v/>
      </c>
      <c r="Y12" s="94"/>
    </row>
    <row r="13" spans="1:25" x14ac:dyDescent="0.35">
      <c r="A13" s="518" t="str">
        <f t="shared" si="1"/>
        <v>Anbieter1</v>
      </c>
      <c r="B13" s="518">
        <v>1</v>
      </c>
      <c r="C13" s="518">
        <v>1</v>
      </c>
      <c r="D13" s="518">
        <v>2</v>
      </c>
      <c r="E13" s="518">
        <v>1</v>
      </c>
      <c r="F13" s="518">
        <v>4</v>
      </c>
      <c r="G13" s="519" t="s">
        <v>369</v>
      </c>
      <c r="H13" s="518"/>
      <c r="I13" s="519"/>
      <c r="J13" s="526" t="s">
        <v>581</v>
      </c>
      <c r="K13" s="518"/>
      <c r="L13" s="518"/>
      <c r="M13" s="518"/>
      <c r="N13" s="518"/>
      <c r="O13" s="36"/>
      <c r="P13" s="36"/>
      <c r="Q13" s="334"/>
      <c r="R13" s="33"/>
      <c r="S13" s="33"/>
      <c r="T13" s="335"/>
      <c r="U13" s="33"/>
      <c r="V13" s="33"/>
      <c r="W13" s="33"/>
      <c r="X13" s="336"/>
    </row>
    <row r="14" spans="1:25" x14ac:dyDescent="0.35">
      <c r="A14" s="518" t="str">
        <f t="shared" si="1"/>
        <v>Anbieter1</v>
      </c>
      <c r="B14" s="518">
        <v>1</v>
      </c>
      <c r="C14" s="518">
        <v>1</v>
      </c>
      <c r="D14" s="518">
        <v>2</v>
      </c>
      <c r="E14" s="518">
        <v>2</v>
      </c>
      <c r="F14" s="518">
        <v>4</v>
      </c>
      <c r="G14" s="519" t="s">
        <v>370</v>
      </c>
      <c r="H14" s="518"/>
      <c r="I14" s="519"/>
      <c r="J14" s="526"/>
      <c r="K14" s="518"/>
      <c r="L14" s="518"/>
      <c r="M14" s="518"/>
      <c r="N14" s="518"/>
      <c r="O14" s="36"/>
      <c r="P14" s="36"/>
      <c r="Q14" s="334"/>
      <c r="R14" s="33"/>
      <c r="S14" s="33"/>
      <c r="T14" s="335"/>
      <c r="U14" s="33"/>
      <c r="V14" s="33"/>
      <c r="W14" s="33"/>
      <c r="X14" s="336"/>
    </row>
    <row r="15" spans="1:25" ht="26.25" x14ac:dyDescent="0.35">
      <c r="A15" s="520" t="str">
        <f t="shared" si="1"/>
        <v>Anbieter1</v>
      </c>
      <c r="B15" s="520">
        <v>1</v>
      </c>
      <c r="C15" s="520">
        <v>1</v>
      </c>
      <c r="D15" s="520">
        <v>3</v>
      </c>
      <c r="E15" s="520">
        <v>0</v>
      </c>
      <c r="F15" s="520">
        <v>3</v>
      </c>
      <c r="G15" s="521" t="s">
        <v>371</v>
      </c>
      <c r="H15" s="520">
        <f>Mengenverteilung!D7</f>
        <v>1</v>
      </c>
      <c r="I15" s="521" t="s">
        <v>577</v>
      </c>
      <c r="J15" s="522" t="s">
        <v>577</v>
      </c>
      <c r="K15" s="518" t="s">
        <v>101</v>
      </c>
      <c r="L15" s="518"/>
      <c r="M15" s="518"/>
      <c r="N15" s="518"/>
      <c r="O15" s="523"/>
      <c r="P15" s="88"/>
      <c r="Q15" s="524"/>
      <c r="R15" s="525"/>
      <c r="S15" s="525"/>
      <c r="T15" s="89"/>
      <c r="U15" s="586">
        <f>IF($K15&lt;&gt;"X","",IF($H15&lt;&gt;"je",$H15*Q15,""))</f>
        <v>0</v>
      </c>
      <c r="V15" s="535" t="str">
        <f>IF($L15&lt;&gt;"X","",IF($H15&lt;&gt;"je",$H15*R15,""))</f>
        <v/>
      </c>
      <c r="W15" s="535" t="str">
        <f>IF($M15&lt;&gt;"X","",IF($H15&lt;&gt;"je",$H15*S15,""))</f>
        <v/>
      </c>
      <c r="X15" s="535" t="str">
        <f>IF($N15&lt;&gt;"X","",IF($H15&lt;&gt;"je",$H15*T15,""))</f>
        <v/>
      </c>
      <c r="Y15" s="94"/>
    </row>
    <row r="16" spans="1:25" x14ac:dyDescent="0.35">
      <c r="A16" s="518" t="str">
        <f t="shared" si="1"/>
        <v>Anbieter1</v>
      </c>
      <c r="B16" s="518">
        <v>1</v>
      </c>
      <c r="C16" s="518">
        <v>1</v>
      </c>
      <c r="D16" s="518">
        <v>3</v>
      </c>
      <c r="E16" s="518">
        <v>1</v>
      </c>
      <c r="F16" s="518">
        <v>4</v>
      </c>
      <c r="G16" s="519" t="s">
        <v>372</v>
      </c>
      <c r="H16" s="518"/>
      <c r="I16" s="519"/>
      <c r="J16" s="526" t="s">
        <v>581</v>
      </c>
      <c r="K16" s="518"/>
      <c r="L16" s="518"/>
      <c r="M16" s="518"/>
      <c r="N16" s="518"/>
      <c r="O16" s="36"/>
      <c r="P16" s="36"/>
      <c r="Q16" s="334"/>
      <c r="R16" s="33"/>
      <c r="S16" s="33"/>
      <c r="T16" s="335"/>
      <c r="U16" s="33"/>
      <c r="V16" s="33"/>
      <c r="W16" s="33"/>
      <c r="X16" s="336"/>
    </row>
    <row r="17" spans="1:25" x14ac:dyDescent="0.35">
      <c r="A17" s="518" t="str">
        <f t="shared" si="1"/>
        <v>Anbieter1</v>
      </c>
      <c r="B17" s="518">
        <v>1</v>
      </c>
      <c r="C17" s="518">
        <v>1</v>
      </c>
      <c r="D17" s="518">
        <v>3</v>
      </c>
      <c r="E17" s="518">
        <v>2</v>
      </c>
      <c r="F17" s="518">
        <v>4</v>
      </c>
      <c r="G17" s="519" t="s">
        <v>373</v>
      </c>
      <c r="H17" s="518"/>
      <c r="I17" s="519"/>
      <c r="J17" s="526"/>
      <c r="K17" s="518"/>
      <c r="L17" s="518"/>
      <c r="M17" s="518"/>
      <c r="N17" s="518"/>
      <c r="O17" s="36"/>
      <c r="P17" s="36"/>
      <c r="Q17" s="334"/>
      <c r="R17" s="33"/>
      <c r="S17" s="33"/>
      <c r="T17" s="335"/>
      <c r="U17" s="33"/>
      <c r="V17" s="33"/>
      <c r="W17" s="33"/>
      <c r="X17" s="336"/>
    </row>
    <row r="18" spans="1:25" ht="26.25" x14ac:dyDescent="0.35">
      <c r="A18" s="556" t="str">
        <f t="shared" si="1"/>
        <v>Anbieter1</v>
      </c>
      <c r="B18" s="556">
        <v>1</v>
      </c>
      <c r="C18" s="556">
        <v>1</v>
      </c>
      <c r="D18" s="556">
        <v>3</v>
      </c>
      <c r="E18" s="556">
        <v>2</v>
      </c>
      <c r="F18" s="556" t="s">
        <v>183</v>
      </c>
      <c r="G18" s="536" t="s">
        <v>589</v>
      </c>
      <c r="H18" s="556"/>
      <c r="I18" s="536" t="s">
        <v>582</v>
      </c>
      <c r="J18" s="537" t="s">
        <v>582</v>
      </c>
      <c r="K18" s="556"/>
      <c r="L18" s="556"/>
      <c r="M18" s="556"/>
      <c r="N18" s="556"/>
      <c r="O18" s="564"/>
      <c r="P18" s="572"/>
      <c r="Q18" s="579"/>
      <c r="R18" s="536"/>
      <c r="S18" s="536"/>
      <c r="T18" s="592"/>
      <c r="U18" s="587">
        <f>SUM(U8:U17)</f>
        <v>0</v>
      </c>
      <c r="V18" s="536">
        <f>SUM(V8:V17)</f>
        <v>0</v>
      </c>
      <c r="W18" s="536">
        <f>SUM(W8:W17)</f>
        <v>0</v>
      </c>
      <c r="X18" s="538">
        <f>SUM(X8:X17)</f>
        <v>0</v>
      </c>
      <c r="Y18" s="94"/>
    </row>
    <row r="19" spans="1:25" ht="26.25" x14ac:dyDescent="0.35">
      <c r="A19" s="557" t="str">
        <f t="shared" si="1"/>
        <v>Anbieter1</v>
      </c>
      <c r="B19" s="557">
        <v>1</v>
      </c>
      <c r="C19" s="557">
        <v>1</v>
      </c>
      <c r="D19" s="557">
        <v>3</v>
      </c>
      <c r="E19" s="557">
        <v>2</v>
      </c>
      <c r="F19" s="557" t="s">
        <v>185</v>
      </c>
      <c r="G19" s="539" t="s">
        <v>590</v>
      </c>
      <c r="H19" s="557"/>
      <c r="I19" s="539" t="s">
        <v>573</v>
      </c>
      <c r="J19" s="540" t="s">
        <v>573</v>
      </c>
      <c r="K19" s="557"/>
      <c r="L19" s="557"/>
      <c r="M19" s="557"/>
      <c r="N19" s="557"/>
      <c r="O19" s="565"/>
      <c r="P19" s="565"/>
      <c r="Q19" s="580"/>
      <c r="R19" s="541"/>
      <c r="S19" s="541"/>
      <c r="T19" s="593"/>
      <c r="U19" s="541">
        <f>U18</f>
        <v>0</v>
      </c>
      <c r="V19" s="541">
        <f>V18</f>
        <v>0</v>
      </c>
      <c r="W19" s="541">
        <f>W18</f>
        <v>0</v>
      </c>
      <c r="X19" s="542">
        <f>X18</f>
        <v>0</v>
      </c>
      <c r="Y19" s="94"/>
    </row>
    <row r="20" spans="1:25" ht="26.25" x14ac:dyDescent="0.35">
      <c r="A20" s="554" t="str">
        <f t="shared" si="1"/>
        <v>Anbieter1</v>
      </c>
      <c r="B20" s="554">
        <v>2</v>
      </c>
      <c r="C20" s="554">
        <v>0</v>
      </c>
      <c r="D20" s="554">
        <v>0</v>
      </c>
      <c r="E20" s="554">
        <v>0</v>
      </c>
      <c r="F20" s="554">
        <v>1</v>
      </c>
      <c r="G20" s="528" t="s">
        <v>591</v>
      </c>
      <c r="H20" s="554"/>
      <c r="I20" s="528" t="str">
        <f t="shared" ref="I20:I21" si="2">J20</f>
        <v>Dienstleistungen</v>
      </c>
      <c r="J20" s="529" t="s">
        <v>554</v>
      </c>
      <c r="K20" s="554"/>
      <c r="L20" s="554"/>
      <c r="M20" s="554"/>
      <c r="N20" s="554"/>
      <c r="O20" s="562"/>
      <c r="P20" s="562"/>
      <c r="Q20" s="581"/>
      <c r="R20" s="530"/>
      <c r="S20" s="530"/>
      <c r="T20" s="594"/>
      <c r="U20" s="530"/>
      <c r="V20" s="530"/>
      <c r="W20" s="530"/>
      <c r="X20" s="543"/>
      <c r="Y20" s="94"/>
    </row>
    <row r="21" spans="1:25" ht="26.25" x14ac:dyDescent="0.35">
      <c r="A21" s="558" t="str">
        <f t="shared" si="1"/>
        <v>Anbieter1</v>
      </c>
      <c r="B21" s="558">
        <v>2</v>
      </c>
      <c r="C21" s="558">
        <v>1</v>
      </c>
      <c r="D21" s="558">
        <v>0</v>
      </c>
      <c r="E21" s="558">
        <v>0</v>
      </c>
      <c r="F21" s="558">
        <v>2</v>
      </c>
      <c r="G21" s="544" t="s">
        <v>592</v>
      </c>
      <c r="H21" s="558"/>
      <c r="I21" s="544" t="str">
        <f t="shared" si="2"/>
        <v>Inbetriebnahme</v>
      </c>
      <c r="J21" s="545" t="s">
        <v>568</v>
      </c>
      <c r="K21" s="558"/>
      <c r="L21" s="558"/>
      <c r="M21" s="558"/>
      <c r="N21" s="558"/>
      <c r="O21" s="566"/>
      <c r="P21" s="573"/>
      <c r="Q21" s="582"/>
      <c r="R21" s="544"/>
      <c r="S21" s="544"/>
      <c r="T21" s="595"/>
      <c r="U21" s="588"/>
      <c r="V21" s="544"/>
      <c r="W21" s="544"/>
      <c r="X21" s="546"/>
      <c r="Y21" s="94"/>
    </row>
    <row r="22" spans="1:25" ht="29.25" customHeight="1" x14ac:dyDescent="0.35">
      <c r="A22" s="520" t="str">
        <f t="shared" si="1"/>
        <v>Anbieter1</v>
      </c>
      <c r="B22" s="520">
        <v>2</v>
      </c>
      <c r="C22" s="520">
        <v>1</v>
      </c>
      <c r="D22" s="520">
        <v>1</v>
      </c>
      <c r="E22" s="520">
        <v>0</v>
      </c>
      <c r="F22" s="520">
        <v>3</v>
      </c>
      <c r="G22" s="521" t="s">
        <v>593</v>
      </c>
      <c r="H22" s="520">
        <f>Mengenverteilung!D10</f>
        <v>1</v>
      </c>
      <c r="I22" s="521" t="str">
        <f>J22</f>
        <v>Implementierungspauschale</v>
      </c>
      <c r="J22" s="522" t="s">
        <v>569</v>
      </c>
      <c r="K22" s="518"/>
      <c r="L22" s="518" t="s">
        <v>101</v>
      </c>
      <c r="M22" s="518"/>
      <c r="N22" s="518"/>
      <c r="O22" s="523"/>
      <c r="P22" s="88"/>
      <c r="Q22" s="524"/>
      <c r="R22" s="525"/>
      <c r="S22" s="525"/>
      <c r="T22" s="89"/>
      <c r="U22" s="586" t="str">
        <f>IF($K22&lt;&gt;"X","",IF($H22&lt;&gt;"je",$H22*Q22,""))</f>
        <v/>
      </c>
      <c r="V22" s="535">
        <f>IF($L22&lt;&gt;"X","",IF($H22&lt;&gt;"je",$H22*R22,""))</f>
        <v>0</v>
      </c>
      <c r="W22" s="535" t="str">
        <f>IF($M22&lt;&gt;"X","",IF($H22&lt;&gt;"je",$H22*S22,""))</f>
        <v/>
      </c>
      <c r="X22" s="535" t="str">
        <f>IF($N22&lt;&gt;"X","",IF($H22&lt;&gt;"je",$H22*T22,""))</f>
        <v/>
      </c>
    </row>
    <row r="23" spans="1:25" x14ac:dyDescent="0.35">
      <c r="A23" s="518" t="str">
        <f t="shared" si="1"/>
        <v>Anbieter1</v>
      </c>
      <c r="B23" s="518">
        <v>2</v>
      </c>
      <c r="C23" s="518">
        <v>1</v>
      </c>
      <c r="D23" s="518">
        <v>1</v>
      </c>
      <c r="E23" s="518">
        <v>1</v>
      </c>
      <c r="F23" s="518">
        <v>4</v>
      </c>
      <c r="G23" s="519" t="s">
        <v>594</v>
      </c>
      <c r="H23" s="518"/>
      <c r="I23" s="519"/>
      <c r="J23" s="526" t="s">
        <v>570</v>
      </c>
      <c r="K23" s="518"/>
      <c r="L23" s="518"/>
      <c r="M23" s="518"/>
      <c r="N23" s="518"/>
      <c r="O23" s="36"/>
      <c r="P23" s="36"/>
      <c r="Q23" s="334"/>
      <c r="R23" s="33"/>
      <c r="S23" s="33"/>
      <c r="T23" s="335"/>
      <c r="U23" s="33"/>
      <c r="V23" s="33"/>
      <c r="W23" s="33"/>
      <c r="X23" s="336"/>
    </row>
    <row r="24" spans="1:25" x14ac:dyDescent="0.35">
      <c r="A24" s="518" t="str">
        <f t="shared" si="1"/>
        <v>Anbieter1</v>
      </c>
      <c r="B24" s="518">
        <v>2</v>
      </c>
      <c r="C24" s="518">
        <v>1</v>
      </c>
      <c r="D24" s="518">
        <v>1</v>
      </c>
      <c r="E24" s="518">
        <v>2</v>
      </c>
      <c r="F24" s="518">
        <v>4</v>
      </c>
      <c r="G24" s="519" t="s">
        <v>595</v>
      </c>
      <c r="H24" s="518"/>
      <c r="I24" s="519"/>
      <c r="J24" s="526" t="s">
        <v>571</v>
      </c>
      <c r="K24" s="518"/>
      <c r="L24" s="518"/>
      <c r="M24" s="518"/>
      <c r="N24" s="518"/>
      <c r="O24" s="36"/>
      <c r="P24" s="36"/>
      <c r="Q24" s="334"/>
      <c r="R24" s="33"/>
      <c r="S24" s="33"/>
      <c r="T24" s="335"/>
      <c r="U24" s="33"/>
      <c r="V24" s="33"/>
      <c r="W24" s="33"/>
      <c r="X24" s="336"/>
    </row>
    <row r="25" spans="1:25" x14ac:dyDescent="0.35">
      <c r="A25" s="518" t="str">
        <f t="shared" si="1"/>
        <v>Anbieter1</v>
      </c>
      <c r="B25" s="518">
        <v>2</v>
      </c>
      <c r="C25" s="518">
        <v>1</v>
      </c>
      <c r="D25" s="518">
        <v>1</v>
      </c>
      <c r="E25" s="518">
        <v>3</v>
      </c>
      <c r="F25" s="518">
        <v>4</v>
      </c>
      <c r="G25" s="519" t="s">
        <v>596</v>
      </c>
      <c r="H25" s="518"/>
      <c r="I25" s="519"/>
      <c r="J25" s="526" t="s">
        <v>572</v>
      </c>
      <c r="K25" s="518"/>
      <c r="L25" s="518"/>
      <c r="M25" s="518"/>
      <c r="N25" s="518"/>
      <c r="O25" s="36"/>
      <c r="P25" s="36"/>
      <c r="Q25" s="334"/>
      <c r="R25" s="33"/>
      <c r="S25" s="33"/>
      <c r="T25" s="335"/>
      <c r="U25" s="33"/>
      <c r="V25" s="33"/>
      <c r="W25" s="33"/>
      <c r="X25" s="336"/>
    </row>
    <row r="26" spans="1:25" ht="26.25" x14ac:dyDescent="0.35">
      <c r="A26" s="520" t="str">
        <f t="shared" si="1"/>
        <v>Anbieter1</v>
      </c>
      <c r="B26" s="520">
        <v>2</v>
      </c>
      <c r="C26" s="520">
        <v>1</v>
      </c>
      <c r="D26" s="520">
        <v>2</v>
      </c>
      <c r="E26" s="520">
        <v>0</v>
      </c>
      <c r="F26" s="520">
        <v>3</v>
      </c>
      <c r="G26" s="521" t="s">
        <v>597</v>
      </c>
      <c r="H26" s="520">
        <f>Mengenverteilung!D11</f>
        <v>1</v>
      </c>
      <c r="I26" s="521" t="str">
        <f>J26</f>
        <v>Schulung Administratoren</v>
      </c>
      <c r="J26" s="522" t="s">
        <v>555</v>
      </c>
      <c r="K26" s="518"/>
      <c r="L26" s="518" t="s">
        <v>101</v>
      </c>
      <c r="M26" s="518"/>
      <c r="N26" s="518"/>
      <c r="O26" s="523"/>
      <c r="P26" s="88"/>
      <c r="Q26" s="524"/>
      <c r="R26" s="525"/>
      <c r="S26" s="525"/>
      <c r="T26" s="89"/>
      <c r="U26" s="586" t="str">
        <f>IF($K26&lt;&gt;"X","",IF($H26&lt;&gt;"je",$H26*Q26,""))</f>
        <v/>
      </c>
      <c r="V26" s="535">
        <f>IF($L26&lt;&gt;"X","",IF($H26&lt;&gt;"je",$H26*R26,""))</f>
        <v>0</v>
      </c>
      <c r="W26" s="535" t="str">
        <f>IF($M26&lt;&gt;"X","",IF($H26&lt;&gt;"je",$H26*S26,""))</f>
        <v/>
      </c>
      <c r="X26" s="535" t="str">
        <f>IF($N26&lt;&gt;"X","",IF($H26&lt;&gt;"je",$H26*T26,""))</f>
        <v/>
      </c>
      <c r="Y26" s="94"/>
    </row>
    <row r="27" spans="1:25" x14ac:dyDescent="0.35">
      <c r="A27" s="518" t="str">
        <f t="shared" si="1"/>
        <v>Anbieter1</v>
      </c>
      <c r="B27" s="518">
        <v>2</v>
      </c>
      <c r="C27" s="518">
        <v>1</v>
      </c>
      <c r="D27" s="518">
        <v>2</v>
      </c>
      <c r="E27" s="518">
        <v>1</v>
      </c>
      <c r="F27" s="518">
        <v>4</v>
      </c>
      <c r="G27" s="519" t="s">
        <v>598</v>
      </c>
      <c r="H27" s="518"/>
      <c r="I27" s="519"/>
      <c r="J27" s="526" t="s">
        <v>556</v>
      </c>
      <c r="K27" s="518"/>
      <c r="L27" s="518"/>
      <c r="M27" s="518"/>
      <c r="N27" s="518"/>
      <c r="O27" s="36"/>
      <c r="P27" s="36"/>
      <c r="Q27" s="334"/>
      <c r="R27" s="33"/>
      <c r="S27" s="33"/>
      <c r="T27" s="335"/>
      <c r="U27" s="33"/>
      <c r="V27" s="33"/>
      <c r="W27" s="33"/>
      <c r="X27" s="336"/>
    </row>
    <row r="28" spans="1:25" x14ac:dyDescent="0.35">
      <c r="A28" s="518" t="str">
        <f t="shared" si="1"/>
        <v>Anbieter1</v>
      </c>
      <c r="B28" s="518">
        <v>2</v>
      </c>
      <c r="C28" s="518">
        <v>1</v>
      </c>
      <c r="D28" s="518">
        <v>2</v>
      </c>
      <c r="E28" s="518">
        <v>2</v>
      </c>
      <c r="F28" s="518">
        <v>4</v>
      </c>
      <c r="G28" s="519" t="s">
        <v>599</v>
      </c>
      <c r="H28" s="518"/>
      <c r="I28" s="519"/>
      <c r="J28" s="526" t="s">
        <v>572</v>
      </c>
      <c r="K28" s="518"/>
      <c r="L28" s="518"/>
      <c r="M28" s="518"/>
      <c r="N28" s="518"/>
      <c r="O28" s="36"/>
      <c r="P28" s="36"/>
      <c r="Q28" s="334"/>
      <c r="R28" s="33"/>
      <c r="S28" s="33"/>
      <c r="T28" s="335"/>
      <c r="U28" s="33"/>
      <c r="V28" s="33"/>
      <c r="W28" s="33"/>
      <c r="X28" s="336"/>
    </row>
    <row r="29" spans="1:25" ht="26.25" collapsed="1" x14ac:dyDescent="0.35">
      <c r="A29" s="559" t="str">
        <f t="shared" si="1"/>
        <v>Anbieter1</v>
      </c>
      <c r="B29" s="559">
        <v>2</v>
      </c>
      <c r="C29" s="559">
        <v>1</v>
      </c>
      <c r="D29" s="559">
        <v>2</v>
      </c>
      <c r="E29" s="559">
        <v>2</v>
      </c>
      <c r="F29" s="559" t="s">
        <v>183</v>
      </c>
      <c r="G29" s="547" t="s">
        <v>600</v>
      </c>
      <c r="H29" s="559"/>
      <c r="I29" s="547" t="s">
        <v>622</v>
      </c>
      <c r="J29" s="548" t="str">
        <f>"Summe "&amp;J21</f>
        <v>Summe Inbetriebnahme</v>
      </c>
      <c r="K29" s="559"/>
      <c r="L29" s="559"/>
      <c r="M29" s="559"/>
      <c r="N29" s="559"/>
      <c r="O29" s="567"/>
      <c r="P29" s="574"/>
      <c r="Q29" s="583"/>
      <c r="R29" s="547"/>
      <c r="S29" s="547"/>
      <c r="T29" s="596"/>
      <c r="U29" s="589">
        <f>SUM(U20:U28)</f>
        <v>0</v>
      </c>
      <c r="V29" s="547">
        <f>SUM(V20:V28)</f>
        <v>0</v>
      </c>
      <c r="W29" s="547">
        <f>SUM(W20:W28)</f>
        <v>0</v>
      </c>
      <c r="X29" s="549">
        <f>SUM(X20:X28)</f>
        <v>0</v>
      </c>
      <c r="Y29" s="94"/>
    </row>
    <row r="30" spans="1:25" ht="26.25" x14ac:dyDescent="0.35">
      <c r="A30" s="555" t="str">
        <f t="shared" si="1"/>
        <v>Anbieter1</v>
      </c>
      <c r="B30" s="555">
        <v>2</v>
      </c>
      <c r="C30" s="555">
        <v>2</v>
      </c>
      <c r="D30" s="555">
        <v>0</v>
      </c>
      <c r="E30" s="555">
        <v>0</v>
      </c>
      <c r="F30" s="555">
        <v>2</v>
      </c>
      <c r="G30" s="532" t="s">
        <v>601</v>
      </c>
      <c r="H30" s="555"/>
      <c r="I30" s="532" t="str">
        <f t="shared" ref="I30:I43" si="3">J30</f>
        <v>Stundenlohnarbeiten</v>
      </c>
      <c r="J30" s="533" t="s">
        <v>557</v>
      </c>
      <c r="K30" s="555"/>
      <c r="L30" s="555"/>
      <c r="M30" s="555"/>
      <c r="N30" s="555"/>
      <c r="O30" s="563"/>
      <c r="P30" s="571"/>
      <c r="Q30" s="578"/>
      <c r="R30" s="532"/>
      <c r="S30" s="532"/>
      <c r="T30" s="591"/>
      <c r="U30" s="585"/>
      <c r="V30" s="532"/>
      <c r="W30" s="532"/>
      <c r="X30" s="534"/>
      <c r="Y30" s="94"/>
    </row>
    <row r="31" spans="1:25" ht="26.25" x14ac:dyDescent="0.35">
      <c r="A31" s="520" t="str">
        <f t="shared" si="1"/>
        <v>Anbieter1</v>
      </c>
      <c r="B31" s="520">
        <v>2</v>
      </c>
      <c r="C31" s="520">
        <v>2</v>
      </c>
      <c r="D31" s="520">
        <v>1</v>
      </c>
      <c r="E31" s="520">
        <v>0</v>
      </c>
      <c r="F31" s="520">
        <v>3</v>
      </c>
      <c r="G31" s="521" t="s">
        <v>602</v>
      </c>
      <c r="H31" s="520" t="str">
        <f>Mengenverteilung!D13</f>
        <v>je</v>
      </c>
      <c r="I31" s="521" t="str">
        <f t="shared" si="3"/>
        <v>Stundenlohn Systemspezialist</v>
      </c>
      <c r="J31" s="522" t="s">
        <v>558</v>
      </c>
      <c r="K31" s="518"/>
      <c r="L31" s="518" t="s">
        <v>101</v>
      </c>
      <c r="M31" s="518"/>
      <c r="N31" s="518"/>
      <c r="O31" s="523"/>
      <c r="P31" s="88"/>
      <c r="Q31" s="524"/>
      <c r="R31" s="525"/>
      <c r="S31" s="525"/>
      <c r="T31" s="89"/>
      <c r="U31" s="586" t="str">
        <f>IF($K31&lt;&gt;"X","",IF($H31&lt;&gt;"je",$H31*Q31,""))</f>
        <v/>
      </c>
      <c r="V31" s="535" t="str">
        <f>IF($L31&lt;&gt;"X","",IF($H31&lt;&gt;"je",$H31*R31,""))</f>
        <v/>
      </c>
      <c r="W31" s="535" t="str">
        <f>IF($M31&lt;&gt;"X","",IF($H31&lt;&gt;"je",$H31*S31,""))</f>
        <v/>
      </c>
      <c r="X31" s="535" t="str">
        <f>IF($N31&lt;&gt;"X","",IF($H31&lt;&gt;"je",$H31*T31,""))</f>
        <v/>
      </c>
      <c r="Y31" s="94"/>
    </row>
    <row r="32" spans="1:25" x14ac:dyDescent="0.35">
      <c r="A32" s="518" t="str">
        <f t="shared" si="1"/>
        <v>Anbieter1</v>
      </c>
      <c r="B32" s="518">
        <v>2</v>
      </c>
      <c r="C32" s="518">
        <v>2</v>
      </c>
      <c r="D32" s="518">
        <v>1</v>
      </c>
      <c r="E32" s="518">
        <v>1</v>
      </c>
      <c r="F32" s="518">
        <v>4</v>
      </c>
      <c r="G32" s="519" t="s">
        <v>603</v>
      </c>
      <c r="H32" s="518"/>
      <c r="I32" s="519"/>
      <c r="J32" s="526" t="s">
        <v>559</v>
      </c>
      <c r="K32" s="518"/>
      <c r="L32" s="518"/>
      <c r="M32" s="518"/>
      <c r="N32" s="518"/>
      <c r="O32" s="36"/>
      <c r="P32" s="36"/>
      <c r="Q32" s="334"/>
      <c r="R32" s="33"/>
      <c r="S32" s="33"/>
      <c r="T32" s="335"/>
      <c r="U32" s="33"/>
      <c r="V32" s="33"/>
      <c r="W32" s="33"/>
      <c r="X32" s="336"/>
    </row>
    <row r="33" spans="1:25" x14ac:dyDescent="0.35">
      <c r="A33" s="518" t="str">
        <f t="shared" si="1"/>
        <v>Anbieter1</v>
      </c>
      <c r="B33" s="518">
        <v>2</v>
      </c>
      <c r="C33" s="518">
        <v>2</v>
      </c>
      <c r="D33" s="518">
        <v>1</v>
      </c>
      <c r="E33" s="518">
        <v>2</v>
      </c>
      <c r="F33" s="518">
        <v>4</v>
      </c>
      <c r="G33" s="519" t="s">
        <v>604</v>
      </c>
      <c r="H33" s="518"/>
      <c r="I33" s="519"/>
      <c r="J33" s="526" t="s">
        <v>560</v>
      </c>
      <c r="K33" s="518"/>
      <c r="L33" s="518"/>
      <c r="M33" s="518"/>
      <c r="N33" s="518"/>
      <c r="O33" s="36"/>
      <c r="P33" s="36"/>
      <c r="Q33" s="334"/>
      <c r="R33" s="33"/>
      <c r="S33" s="33"/>
      <c r="T33" s="335"/>
      <c r="U33" s="33"/>
      <c r="V33" s="33"/>
      <c r="W33" s="33"/>
      <c r="X33" s="336"/>
    </row>
    <row r="34" spans="1:25" x14ac:dyDescent="0.35">
      <c r="A34" s="518" t="str">
        <f t="shared" si="1"/>
        <v>Anbieter1</v>
      </c>
      <c r="B34" s="518">
        <v>2</v>
      </c>
      <c r="C34" s="518">
        <v>2</v>
      </c>
      <c r="D34" s="518">
        <v>1</v>
      </c>
      <c r="E34" s="518">
        <v>3</v>
      </c>
      <c r="F34" s="518">
        <v>4</v>
      </c>
      <c r="G34" s="519" t="s">
        <v>605</v>
      </c>
      <c r="H34" s="518"/>
      <c r="I34" s="519"/>
      <c r="J34" s="526" t="s">
        <v>561</v>
      </c>
      <c r="K34" s="518"/>
      <c r="L34" s="518"/>
      <c r="M34" s="518"/>
      <c r="N34" s="518"/>
      <c r="O34" s="36"/>
      <c r="P34" s="36"/>
      <c r="Q34" s="334"/>
      <c r="R34" s="33"/>
      <c r="S34" s="33"/>
      <c r="T34" s="335"/>
      <c r="U34" s="33"/>
      <c r="V34" s="33"/>
      <c r="W34" s="33"/>
      <c r="X34" s="336"/>
    </row>
    <row r="35" spans="1:25" x14ac:dyDescent="0.35">
      <c r="A35" s="518" t="str">
        <f t="shared" si="1"/>
        <v>Anbieter1</v>
      </c>
      <c r="B35" s="518">
        <v>2</v>
      </c>
      <c r="C35" s="518">
        <v>2</v>
      </c>
      <c r="D35" s="518">
        <v>1</v>
      </c>
      <c r="E35" s="518">
        <v>4</v>
      </c>
      <c r="F35" s="518">
        <v>4</v>
      </c>
      <c r="G35" s="519" t="s">
        <v>606</v>
      </c>
      <c r="H35" s="518"/>
      <c r="I35" s="519"/>
      <c r="J35" s="526" t="s">
        <v>562</v>
      </c>
      <c r="K35" s="518"/>
      <c r="L35" s="518"/>
      <c r="M35" s="518"/>
      <c r="N35" s="518"/>
      <c r="O35" s="36"/>
      <c r="P35" s="36"/>
      <c r="Q35" s="334"/>
      <c r="R35" s="33"/>
      <c r="S35" s="33"/>
      <c r="T35" s="335"/>
      <c r="U35" s="33"/>
      <c r="V35" s="33"/>
      <c r="W35" s="33"/>
      <c r="X35" s="336"/>
    </row>
    <row r="36" spans="1:25" x14ac:dyDescent="0.35">
      <c r="A36" s="518" t="str">
        <f t="shared" si="1"/>
        <v>Anbieter1</v>
      </c>
      <c r="B36" s="518">
        <v>2</v>
      </c>
      <c r="C36" s="518">
        <v>2</v>
      </c>
      <c r="D36" s="518">
        <v>1</v>
      </c>
      <c r="E36" s="518">
        <v>5</v>
      </c>
      <c r="F36" s="518">
        <v>4</v>
      </c>
      <c r="G36" s="519" t="s">
        <v>607</v>
      </c>
      <c r="H36" s="518"/>
      <c r="I36" s="519"/>
      <c r="J36" s="526" t="s">
        <v>563</v>
      </c>
      <c r="K36" s="518"/>
      <c r="L36" s="518"/>
      <c r="M36" s="518"/>
      <c r="N36" s="518"/>
      <c r="O36" s="36"/>
      <c r="P36" s="36"/>
      <c r="Q36" s="334"/>
      <c r="R36" s="33"/>
      <c r="S36" s="33"/>
      <c r="T36" s="335"/>
      <c r="U36" s="33"/>
      <c r="V36" s="33"/>
      <c r="W36" s="33"/>
      <c r="X36" s="336"/>
    </row>
    <row r="37" spans="1:25" ht="26.25" collapsed="1" x14ac:dyDescent="0.35">
      <c r="A37" s="520" t="str">
        <f t="shared" si="1"/>
        <v>Anbieter1</v>
      </c>
      <c r="B37" s="520">
        <v>2</v>
      </c>
      <c r="C37" s="520">
        <v>2</v>
      </c>
      <c r="D37" s="520">
        <v>2</v>
      </c>
      <c r="E37" s="520">
        <v>0</v>
      </c>
      <c r="F37" s="520">
        <v>3</v>
      </c>
      <c r="G37" s="521" t="s">
        <v>608</v>
      </c>
      <c r="H37" s="520" t="str">
        <f>Mengenverteilung!D14</f>
        <v>je</v>
      </c>
      <c r="I37" s="521" t="str">
        <f t="shared" si="3"/>
        <v>Stundenlohn Consultant</v>
      </c>
      <c r="J37" s="522" t="s">
        <v>564</v>
      </c>
      <c r="K37" s="518"/>
      <c r="L37" s="518" t="s">
        <v>101</v>
      </c>
      <c r="M37" s="518"/>
      <c r="N37" s="518"/>
      <c r="O37" s="523"/>
      <c r="P37" s="88"/>
      <c r="Q37" s="524"/>
      <c r="R37" s="525"/>
      <c r="S37" s="525"/>
      <c r="T37" s="89"/>
      <c r="U37" s="586" t="str">
        <f>IF($K37&lt;&gt;"X","",IF($H37&lt;&gt;"je",$H37*Q37,""))</f>
        <v/>
      </c>
      <c r="V37" s="535" t="str">
        <f>IF($L37&lt;&gt;"X","",IF($H37&lt;&gt;"je",$H37*R37,""))</f>
        <v/>
      </c>
      <c r="W37" s="535" t="str">
        <f>IF($M37&lt;&gt;"X","",IF($H37&lt;&gt;"je",$H37*S37,""))</f>
        <v/>
      </c>
      <c r="X37" s="535" t="str">
        <f>IF($N37&lt;&gt;"X","",IF($H37&lt;&gt;"je",$H37*T37,""))</f>
        <v/>
      </c>
      <c r="Y37" s="94"/>
    </row>
    <row r="38" spans="1:25" x14ac:dyDescent="0.35">
      <c r="A38" s="518" t="str">
        <f t="shared" si="1"/>
        <v>Anbieter1</v>
      </c>
      <c r="B38" s="518">
        <v>2</v>
      </c>
      <c r="C38" s="518">
        <v>2</v>
      </c>
      <c r="D38" s="518">
        <v>2</v>
      </c>
      <c r="E38" s="518">
        <v>1</v>
      </c>
      <c r="F38" s="518">
        <v>4</v>
      </c>
      <c r="G38" s="519" t="s">
        <v>609</v>
      </c>
      <c r="H38" s="518"/>
      <c r="I38" s="519"/>
      <c r="J38" s="526" t="s">
        <v>559</v>
      </c>
      <c r="K38" s="518"/>
      <c r="L38" s="518"/>
      <c r="M38" s="518"/>
      <c r="N38" s="518"/>
      <c r="O38" s="36"/>
      <c r="P38" s="36"/>
      <c r="Q38" s="334"/>
      <c r="R38" s="33"/>
      <c r="S38" s="33"/>
      <c r="T38" s="335"/>
      <c r="U38" s="33"/>
      <c r="V38" s="33"/>
      <c r="W38" s="33"/>
      <c r="X38" s="336"/>
    </row>
    <row r="39" spans="1:25" x14ac:dyDescent="0.35">
      <c r="A39" s="518" t="str">
        <f t="shared" si="1"/>
        <v>Anbieter1</v>
      </c>
      <c r="B39" s="518">
        <v>2</v>
      </c>
      <c r="C39" s="518">
        <v>2</v>
      </c>
      <c r="D39" s="518">
        <v>2</v>
      </c>
      <c r="E39" s="518">
        <v>2</v>
      </c>
      <c r="F39" s="518">
        <v>4</v>
      </c>
      <c r="G39" s="519" t="s">
        <v>610</v>
      </c>
      <c r="H39" s="518"/>
      <c r="I39" s="519"/>
      <c r="J39" s="526" t="s">
        <v>560</v>
      </c>
      <c r="K39" s="518"/>
      <c r="L39" s="518"/>
      <c r="M39" s="518"/>
      <c r="N39" s="518"/>
      <c r="O39" s="36"/>
      <c r="P39" s="36"/>
      <c r="Q39" s="334"/>
      <c r="R39" s="33"/>
      <c r="S39" s="33"/>
      <c r="T39" s="335"/>
      <c r="U39" s="33"/>
      <c r="V39" s="33"/>
      <c r="W39" s="33"/>
      <c r="X39" s="336"/>
    </row>
    <row r="40" spans="1:25" x14ac:dyDescent="0.35">
      <c r="A40" s="518" t="str">
        <f t="shared" si="1"/>
        <v>Anbieter1</v>
      </c>
      <c r="B40" s="518">
        <v>2</v>
      </c>
      <c r="C40" s="518">
        <v>2</v>
      </c>
      <c r="D40" s="518">
        <v>2</v>
      </c>
      <c r="E40" s="518">
        <v>3</v>
      </c>
      <c r="F40" s="518">
        <v>4</v>
      </c>
      <c r="G40" s="519" t="s">
        <v>611</v>
      </c>
      <c r="H40" s="518"/>
      <c r="I40" s="519"/>
      <c r="J40" s="526" t="s">
        <v>561</v>
      </c>
      <c r="K40" s="518"/>
      <c r="L40" s="518"/>
      <c r="M40" s="518"/>
      <c r="N40" s="518"/>
      <c r="O40" s="36"/>
      <c r="P40" s="36"/>
      <c r="Q40" s="334"/>
      <c r="R40" s="33"/>
      <c r="S40" s="33"/>
      <c r="T40" s="335"/>
      <c r="U40" s="33"/>
      <c r="V40" s="33"/>
      <c r="W40" s="33"/>
      <c r="X40" s="336"/>
    </row>
    <row r="41" spans="1:25" x14ac:dyDescent="0.35">
      <c r="A41" s="518" t="str">
        <f t="shared" si="1"/>
        <v>Anbieter1</v>
      </c>
      <c r="B41" s="518">
        <v>2</v>
      </c>
      <c r="C41" s="518">
        <v>2</v>
      </c>
      <c r="D41" s="518">
        <v>2</v>
      </c>
      <c r="E41" s="518">
        <v>4</v>
      </c>
      <c r="F41" s="518">
        <v>4</v>
      </c>
      <c r="G41" s="519" t="s">
        <v>612</v>
      </c>
      <c r="H41" s="518"/>
      <c r="I41" s="519"/>
      <c r="J41" s="526" t="s">
        <v>562</v>
      </c>
      <c r="K41" s="518"/>
      <c r="L41" s="518"/>
      <c r="M41" s="518"/>
      <c r="N41" s="518"/>
      <c r="O41" s="36"/>
      <c r="P41" s="36"/>
      <c r="Q41" s="334"/>
      <c r="R41" s="33"/>
      <c r="S41" s="33"/>
      <c r="T41" s="335"/>
      <c r="U41" s="33"/>
      <c r="V41" s="33"/>
      <c r="W41" s="33"/>
      <c r="X41" s="336"/>
    </row>
    <row r="42" spans="1:25" x14ac:dyDescent="0.35">
      <c r="A42" s="518" t="str">
        <f t="shared" si="1"/>
        <v>Anbieter1</v>
      </c>
      <c r="B42" s="518">
        <v>2</v>
      </c>
      <c r="C42" s="518">
        <v>2</v>
      </c>
      <c r="D42" s="518">
        <v>2</v>
      </c>
      <c r="E42" s="518">
        <v>5</v>
      </c>
      <c r="F42" s="518">
        <v>4</v>
      </c>
      <c r="G42" s="519" t="s">
        <v>613</v>
      </c>
      <c r="H42" s="518"/>
      <c r="I42" s="519"/>
      <c r="J42" s="526" t="s">
        <v>563</v>
      </c>
      <c r="K42" s="518"/>
      <c r="L42" s="518"/>
      <c r="M42" s="518"/>
      <c r="N42" s="518"/>
      <c r="O42" s="36"/>
      <c r="P42" s="36"/>
      <c r="Q42" s="334"/>
      <c r="R42" s="33"/>
      <c r="S42" s="33"/>
      <c r="T42" s="335"/>
      <c r="U42" s="33"/>
      <c r="V42" s="33"/>
      <c r="W42" s="33"/>
      <c r="X42" s="336"/>
    </row>
    <row r="43" spans="1:25" ht="26.25" collapsed="1" x14ac:dyDescent="0.35">
      <c r="A43" s="520" t="str">
        <f t="shared" si="1"/>
        <v>Anbieter1</v>
      </c>
      <c r="B43" s="520">
        <v>2</v>
      </c>
      <c r="C43" s="520">
        <v>2</v>
      </c>
      <c r="D43" s="520">
        <v>3</v>
      </c>
      <c r="E43" s="520">
        <v>0</v>
      </c>
      <c r="F43" s="520">
        <v>3</v>
      </c>
      <c r="G43" s="521" t="s">
        <v>614</v>
      </c>
      <c r="H43" s="520" t="str">
        <f>Mengenverteilung!D15</f>
        <v>je</v>
      </c>
      <c r="I43" s="521" t="str">
        <f t="shared" si="3"/>
        <v>Stundenlohn Projektmanager</v>
      </c>
      <c r="J43" s="522" t="s">
        <v>565</v>
      </c>
      <c r="K43" s="518"/>
      <c r="L43" s="518" t="s">
        <v>101</v>
      </c>
      <c r="M43" s="518"/>
      <c r="N43" s="518"/>
      <c r="O43" s="523"/>
      <c r="P43" s="88"/>
      <c r="Q43" s="524"/>
      <c r="R43" s="525"/>
      <c r="S43" s="525"/>
      <c r="T43" s="89"/>
      <c r="U43" s="586" t="str">
        <f>IF($K43&lt;&gt;"X","",IF($H43&lt;&gt;"je",$H43*Q43,""))</f>
        <v/>
      </c>
      <c r="V43" s="535" t="str">
        <f>IF($L43&lt;&gt;"X","",IF($H43&lt;&gt;"je",$H43*R43,""))</f>
        <v/>
      </c>
      <c r="W43" s="535" t="str">
        <f>IF($M43&lt;&gt;"X","",IF($H43&lt;&gt;"je",$H43*S43,""))</f>
        <v/>
      </c>
      <c r="X43" s="535" t="str">
        <f>IF($N43&lt;&gt;"X","",IF($H43&lt;&gt;"je",$H43*T43,""))</f>
        <v/>
      </c>
      <c r="Y43" s="94"/>
    </row>
    <row r="44" spans="1:25" x14ac:dyDescent="0.35">
      <c r="A44" s="518" t="str">
        <f t="shared" si="1"/>
        <v>Anbieter1</v>
      </c>
      <c r="B44" s="518">
        <v>2</v>
      </c>
      <c r="C44" s="518">
        <v>2</v>
      </c>
      <c r="D44" s="518">
        <v>3</v>
      </c>
      <c r="E44" s="518">
        <v>1</v>
      </c>
      <c r="F44" s="518">
        <v>4</v>
      </c>
      <c r="G44" s="519" t="s">
        <v>615</v>
      </c>
      <c r="H44" s="518"/>
      <c r="I44" s="519"/>
      <c r="J44" s="526" t="s">
        <v>559</v>
      </c>
      <c r="K44" s="518"/>
      <c r="L44" s="518"/>
      <c r="M44" s="518"/>
      <c r="N44" s="518"/>
      <c r="O44" s="36"/>
      <c r="P44" s="36"/>
      <c r="Q44" s="334"/>
      <c r="R44" s="33"/>
      <c r="S44" s="33"/>
      <c r="T44" s="335"/>
      <c r="U44" s="33"/>
      <c r="V44" s="33"/>
      <c r="W44" s="33"/>
      <c r="X44" s="336"/>
    </row>
    <row r="45" spans="1:25" x14ac:dyDescent="0.35">
      <c r="A45" s="518" t="str">
        <f t="shared" si="1"/>
        <v>Anbieter1</v>
      </c>
      <c r="B45" s="518">
        <v>2</v>
      </c>
      <c r="C45" s="518">
        <v>2</v>
      </c>
      <c r="D45" s="518">
        <v>3</v>
      </c>
      <c r="E45" s="518">
        <v>2</v>
      </c>
      <c r="F45" s="518">
        <v>4</v>
      </c>
      <c r="G45" s="519" t="s">
        <v>616</v>
      </c>
      <c r="H45" s="518"/>
      <c r="I45" s="519"/>
      <c r="J45" s="526" t="s">
        <v>560</v>
      </c>
      <c r="K45" s="518"/>
      <c r="L45" s="518"/>
      <c r="M45" s="518"/>
      <c r="N45" s="518"/>
      <c r="O45" s="36"/>
      <c r="P45" s="36"/>
      <c r="Q45" s="334"/>
      <c r="R45" s="33"/>
      <c r="S45" s="33"/>
      <c r="T45" s="335"/>
      <c r="U45" s="33"/>
      <c r="V45" s="33"/>
      <c r="W45" s="33"/>
      <c r="X45" s="336"/>
    </row>
    <row r="46" spans="1:25" x14ac:dyDescent="0.35">
      <c r="A46" s="518" t="str">
        <f t="shared" si="1"/>
        <v>Anbieter1</v>
      </c>
      <c r="B46" s="518">
        <v>2</v>
      </c>
      <c r="C46" s="518">
        <v>2</v>
      </c>
      <c r="D46" s="518">
        <v>3</v>
      </c>
      <c r="E46" s="518">
        <v>3</v>
      </c>
      <c r="F46" s="518">
        <v>4</v>
      </c>
      <c r="G46" s="519" t="s">
        <v>617</v>
      </c>
      <c r="H46" s="518"/>
      <c r="I46" s="519"/>
      <c r="J46" s="526" t="s">
        <v>561</v>
      </c>
      <c r="K46" s="518"/>
      <c r="L46" s="518"/>
      <c r="M46" s="518"/>
      <c r="N46" s="518"/>
      <c r="O46" s="36"/>
      <c r="P46" s="36"/>
      <c r="Q46" s="334"/>
      <c r="R46" s="33"/>
      <c r="S46" s="33"/>
      <c r="T46" s="335"/>
      <c r="U46" s="33"/>
      <c r="V46" s="33"/>
      <c r="W46" s="33"/>
      <c r="X46" s="336"/>
    </row>
    <row r="47" spans="1:25" x14ac:dyDescent="0.35">
      <c r="A47" s="518" t="str">
        <f t="shared" si="1"/>
        <v>Anbieter1</v>
      </c>
      <c r="B47" s="518">
        <v>2</v>
      </c>
      <c r="C47" s="518">
        <v>2</v>
      </c>
      <c r="D47" s="518">
        <v>3</v>
      </c>
      <c r="E47" s="518">
        <v>4</v>
      </c>
      <c r="F47" s="518">
        <v>4</v>
      </c>
      <c r="G47" s="519" t="s">
        <v>618</v>
      </c>
      <c r="H47" s="518"/>
      <c r="I47" s="519"/>
      <c r="J47" s="526" t="s">
        <v>562</v>
      </c>
      <c r="K47" s="518"/>
      <c r="L47" s="518"/>
      <c r="M47" s="518"/>
      <c r="N47" s="518"/>
      <c r="O47" s="36"/>
      <c r="P47" s="36"/>
      <c r="Q47" s="334"/>
      <c r="R47" s="33"/>
      <c r="S47" s="33"/>
      <c r="T47" s="335"/>
      <c r="U47" s="33"/>
      <c r="V47" s="33"/>
      <c r="W47" s="33"/>
      <c r="X47" s="336"/>
    </row>
    <row r="48" spans="1:25" x14ac:dyDescent="0.35">
      <c r="A48" s="518" t="str">
        <f t="shared" si="1"/>
        <v>Anbieter1</v>
      </c>
      <c r="B48" s="518">
        <v>2</v>
      </c>
      <c r="C48" s="518">
        <v>2</v>
      </c>
      <c r="D48" s="518">
        <v>3</v>
      </c>
      <c r="E48" s="518">
        <v>5</v>
      </c>
      <c r="F48" s="518">
        <v>4</v>
      </c>
      <c r="G48" s="519" t="s">
        <v>619</v>
      </c>
      <c r="H48" s="518"/>
      <c r="I48" s="519"/>
      <c r="J48" s="526" t="s">
        <v>563</v>
      </c>
      <c r="K48" s="518"/>
      <c r="L48" s="518"/>
      <c r="M48" s="518"/>
      <c r="N48" s="518"/>
      <c r="O48" s="36"/>
      <c r="P48" s="36"/>
      <c r="Q48" s="334"/>
      <c r="R48" s="33"/>
      <c r="S48" s="33"/>
      <c r="T48" s="335"/>
      <c r="U48" s="33"/>
      <c r="V48" s="33"/>
      <c r="W48" s="33"/>
      <c r="X48" s="336"/>
    </row>
    <row r="49" spans="1:25" ht="26.25" collapsed="1" x14ac:dyDescent="0.35">
      <c r="A49" s="556" t="str">
        <f t="shared" si="1"/>
        <v>Anbieter1</v>
      </c>
      <c r="B49" s="556">
        <v>2</v>
      </c>
      <c r="C49" s="556">
        <v>2</v>
      </c>
      <c r="D49" s="556">
        <v>3</v>
      </c>
      <c r="E49" s="556">
        <v>5</v>
      </c>
      <c r="F49" s="556" t="s">
        <v>183</v>
      </c>
      <c r="G49" s="536" t="s">
        <v>620</v>
      </c>
      <c r="H49" s="556"/>
      <c r="I49" s="536" t="s">
        <v>566</v>
      </c>
      <c r="J49" s="537" t="s">
        <v>566</v>
      </c>
      <c r="K49" s="556"/>
      <c r="L49" s="556"/>
      <c r="M49" s="556"/>
      <c r="N49" s="556"/>
      <c r="O49" s="564"/>
      <c r="P49" s="572"/>
      <c r="Q49" s="579"/>
      <c r="R49" s="536"/>
      <c r="S49" s="536"/>
      <c r="T49" s="592"/>
      <c r="U49" s="587">
        <f>SUM(U31:U48)</f>
        <v>0</v>
      </c>
      <c r="V49" s="536">
        <f>SUM(V31:V48)</f>
        <v>0</v>
      </c>
      <c r="W49" s="536">
        <f>SUM(W31:W48)</f>
        <v>0</v>
      </c>
      <c r="X49" s="538">
        <f>SUM(X31:X48)</f>
        <v>0</v>
      </c>
      <c r="Y49" s="94"/>
    </row>
    <row r="50" spans="1:25" ht="26.25" x14ac:dyDescent="0.35">
      <c r="A50" s="557" t="str">
        <f t="shared" si="1"/>
        <v>Anbieter1</v>
      </c>
      <c r="B50" s="557">
        <v>2</v>
      </c>
      <c r="C50" s="557">
        <v>2</v>
      </c>
      <c r="D50" s="557">
        <v>3</v>
      </c>
      <c r="E50" s="557">
        <v>5</v>
      </c>
      <c r="F50" s="557" t="s">
        <v>185</v>
      </c>
      <c r="G50" s="539" t="s">
        <v>621</v>
      </c>
      <c r="H50" s="557"/>
      <c r="I50" s="539" t="s">
        <v>567</v>
      </c>
      <c r="J50" s="540" t="str">
        <f>"Summe "&amp;J20</f>
        <v>Summe Dienstleistungen</v>
      </c>
      <c r="K50" s="557"/>
      <c r="L50" s="557"/>
      <c r="M50" s="557"/>
      <c r="N50" s="557"/>
      <c r="O50" s="565"/>
      <c r="P50" s="565"/>
      <c r="Q50" s="580"/>
      <c r="R50" s="541"/>
      <c r="S50" s="541"/>
      <c r="T50" s="593"/>
      <c r="U50" s="541">
        <f>U29+U49</f>
        <v>0</v>
      </c>
      <c r="V50" s="541">
        <f>V29+V49</f>
        <v>0</v>
      </c>
      <c r="W50" s="541">
        <f>W29+W49</f>
        <v>0</v>
      </c>
      <c r="X50" s="542">
        <f>X29+X49</f>
        <v>0</v>
      </c>
      <c r="Y50" s="94"/>
    </row>
    <row r="51" spans="1:25" ht="26.25" x14ac:dyDescent="0.35">
      <c r="A51" s="560" t="str">
        <f t="shared" si="1"/>
        <v>Anbieter1</v>
      </c>
      <c r="B51" s="560">
        <v>2</v>
      </c>
      <c r="C51" s="560"/>
      <c r="D51" s="560"/>
      <c r="E51" s="560"/>
      <c r="F51" s="560" t="s">
        <v>264</v>
      </c>
      <c r="G51" s="550" t="s">
        <v>376</v>
      </c>
      <c r="H51" s="560"/>
      <c r="I51" s="550" t="s">
        <v>141</v>
      </c>
      <c r="J51" s="551" t="s">
        <v>141</v>
      </c>
      <c r="K51" s="560"/>
      <c r="L51" s="560"/>
      <c r="M51" s="560"/>
      <c r="N51" s="560"/>
      <c r="O51" s="568"/>
      <c r="P51" s="568"/>
      <c r="Q51" s="584"/>
      <c r="R51" s="576"/>
      <c r="S51" s="576"/>
      <c r="T51" s="597"/>
      <c r="U51" s="569">
        <f>U19+U50</f>
        <v>0</v>
      </c>
      <c r="V51" s="569">
        <f>V19+V50</f>
        <v>0</v>
      </c>
      <c r="W51" s="569">
        <f>W19+W50</f>
        <v>0</v>
      </c>
      <c r="X51" s="570">
        <f>X19+X50</f>
        <v>0</v>
      </c>
      <c r="Y51" s="94"/>
    </row>
  </sheetData>
  <sheetProtection algorithmName="SHA-512" hashValue="dPRNS5z8LKHA0dI8xzHhM0/17f/Wey6EUT3OVatYnj1nOQA7+aTP5LQKCmsQMCQfxHQVnpGr8myFZR2QhpJAhA==" saltValue="xJ4vkXmtzdrnHixAb4xZeA==" spinCount="100000" sheet="1" objects="1" scenarios="1" autoFilter="0"/>
  <autoFilter ref="B5:F5" xr:uid="{FC113BE8-56B8-4760-864E-371B3AD88CFB}"/>
  <conditionalFormatting sqref="Q2">
    <cfRule type="expression" dxfId="167" priority="9">
      <formula>NOT(K2="x")</formula>
    </cfRule>
  </conditionalFormatting>
  <conditionalFormatting sqref="Q8:T8">
    <cfRule type="expression" dxfId="166" priority="8">
      <formula>NOT(K8="x")</formula>
    </cfRule>
  </conditionalFormatting>
  <conditionalFormatting sqref="Q12:T12">
    <cfRule type="expression" dxfId="165" priority="7">
      <formula>NOT(K12="x")</formula>
    </cfRule>
  </conditionalFormatting>
  <conditionalFormatting sqref="Q15:T15">
    <cfRule type="expression" dxfId="164" priority="6">
      <formula>NOT(K15="x")</formula>
    </cfRule>
  </conditionalFormatting>
  <conditionalFormatting sqref="Q22:T22">
    <cfRule type="expression" dxfId="163" priority="5">
      <formula>NOT(K22="x")</formula>
    </cfRule>
  </conditionalFormatting>
  <conditionalFormatting sqref="Q26:T26">
    <cfRule type="expression" dxfId="162" priority="4">
      <formula>NOT(K26="x")</formula>
    </cfRule>
  </conditionalFormatting>
  <conditionalFormatting sqref="Q31:T31">
    <cfRule type="expression" dxfId="161" priority="3">
      <formula>NOT(K31="x")</formula>
    </cfRule>
  </conditionalFormatting>
  <conditionalFormatting sqref="Q37:T37">
    <cfRule type="expression" dxfId="160" priority="2">
      <formula>NOT(K37="x")</formula>
    </cfRule>
  </conditionalFormatting>
  <conditionalFormatting sqref="Q43:T43">
    <cfRule type="expression" dxfId="159" priority="1">
      <formula>NOT(K43="x")</formula>
    </cfRule>
  </conditionalFormatting>
  <pageMargins left="0.511811023622047" right="0.511811023622047" top="0.98425196850393704" bottom="0.78740157480314998" header="0.31496062992126" footer="0.31496062992126"/>
  <pageSetup paperSize="9" scale="50" fitToHeight="0" orientation="landscape" r:id="rId1"/>
  <headerFooter scaleWithDoc="0">
    <oddHeader>&amp;L&amp;BLeistungsverzeichnis E-Mail-Archivierung_Westpfalz-Klinikum_2026_VgV
&amp;BAG: Westpfalz-Klinikum GmbH
&amp;BRegister: LV MA&amp;RDatum: 15.09.2026</oddHeader>
    <oddFooter>&amp;LDatei: &amp;F&amp;CHSP-GPC
&amp;RSeite &amp;P von &amp;N&amp;9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D9FEF-82C5-4F5B-A6F0-C719E5A3CDA0}">
  <sheetPr codeName="Tabelle19">
    <tabColor theme="3"/>
    <pageSetUpPr fitToPage="1"/>
  </sheetPr>
  <dimension ref="A1:K24"/>
  <sheetViews>
    <sheetView showGridLines="0" workbookViewId="0">
      <selection activeCell="B20" sqref="B20"/>
    </sheetView>
  </sheetViews>
  <sheetFormatPr baseColWidth="10" defaultColWidth="11.3984375" defaultRowHeight="13.5" x14ac:dyDescent="0.35"/>
  <cols>
    <col min="1" max="1" width="16.265625" style="52" bestFit="1" customWidth="1"/>
    <col min="2" max="2" width="56.1328125" style="52" customWidth="1"/>
    <col min="3" max="3" width="18.1328125" style="52" customWidth="1"/>
    <col min="4" max="4" width="15.86328125" style="52" bestFit="1" customWidth="1"/>
    <col min="5" max="5" width="16.1328125" style="52" bestFit="1" customWidth="1"/>
    <col min="6" max="6" width="18.59765625" style="52" customWidth="1"/>
    <col min="7" max="7" width="2.265625" style="52" customWidth="1"/>
    <col min="8" max="8" width="23.73046875" style="55" bestFit="1" customWidth="1"/>
    <col min="9" max="9" width="15.1328125" style="55" customWidth="1"/>
    <col min="10" max="10" width="23.73046875" style="55" bestFit="1" customWidth="1"/>
    <col min="11" max="11" width="11.3984375" style="55"/>
    <col min="12" max="16384" width="11.3984375" style="52"/>
  </cols>
  <sheetData>
    <row r="1" spans="1:11" ht="18" customHeight="1" x14ac:dyDescent="0.35">
      <c r="A1" s="100"/>
      <c r="B1" s="101"/>
    </row>
    <row r="2" spans="1:11" ht="18" customHeight="1" x14ac:dyDescent="0.35">
      <c r="A2" s="54"/>
      <c r="B2" s="101"/>
      <c r="C2" s="54"/>
      <c r="D2" s="54"/>
      <c r="E2" s="54"/>
      <c r="F2" s="54"/>
      <c r="G2" s="56"/>
      <c r="H2" s="56"/>
      <c r="J2" s="52"/>
      <c r="K2" s="52"/>
    </row>
    <row r="3" spans="1:11" ht="38.25" customHeight="1" x14ac:dyDescent="0.35">
      <c r="A3" s="102" t="s">
        <v>7</v>
      </c>
      <c r="B3" s="102" t="s">
        <v>190</v>
      </c>
      <c r="C3" s="103" t="s">
        <v>237</v>
      </c>
      <c r="D3" s="103" t="s">
        <v>338</v>
      </c>
      <c r="E3" s="103" t="s">
        <v>359</v>
      </c>
      <c r="F3" s="103" t="s">
        <v>626</v>
      </c>
      <c r="G3" s="55"/>
      <c r="J3" s="52"/>
      <c r="K3" s="52"/>
    </row>
    <row r="4" spans="1:11" ht="18" customHeight="1" x14ac:dyDescent="0.35">
      <c r="A4" s="526" t="s">
        <v>589</v>
      </c>
      <c r="B4" s="526" t="s">
        <v>582</v>
      </c>
      <c r="C4" s="602">
        <f>'LV MA'!U18</f>
        <v>0</v>
      </c>
      <c r="D4" s="602">
        <f>'LV MA'!V18</f>
        <v>0</v>
      </c>
      <c r="E4" s="602">
        <f>'LV MA'!W18</f>
        <v>0</v>
      </c>
      <c r="F4" s="602">
        <f>'LV MA'!X18</f>
        <v>0</v>
      </c>
    </row>
    <row r="5" spans="1:11" ht="18" customHeight="1" x14ac:dyDescent="0.35">
      <c r="A5" s="603" t="s">
        <v>590</v>
      </c>
      <c r="B5" s="603" t="s">
        <v>573</v>
      </c>
      <c r="C5" s="604">
        <f>'LV MA'!U19</f>
        <v>0</v>
      </c>
      <c r="D5" s="604">
        <f>'LV MA'!V19</f>
        <v>0</v>
      </c>
      <c r="E5" s="604">
        <f>'LV MA'!W19</f>
        <v>0</v>
      </c>
      <c r="F5" s="604">
        <f>'LV MA'!X19</f>
        <v>0</v>
      </c>
    </row>
    <row r="6" spans="1:11" ht="18" customHeight="1" x14ac:dyDescent="0.35">
      <c r="A6" s="526" t="s">
        <v>600</v>
      </c>
      <c r="B6" s="526" t="s">
        <v>622</v>
      </c>
      <c r="C6" s="602">
        <f>'LV MA'!U29</f>
        <v>0</v>
      </c>
      <c r="D6" s="602">
        <f>'LV MA'!V29</f>
        <v>0</v>
      </c>
      <c r="E6" s="602">
        <f>'LV MA'!W29</f>
        <v>0</v>
      </c>
      <c r="F6" s="602">
        <f>'LV MA'!X29</f>
        <v>0</v>
      </c>
    </row>
    <row r="7" spans="1:11" ht="18" customHeight="1" x14ac:dyDescent="0.35">
      <c r="A7" s="526" t="s">
        <v>620</v>
      </c>
      <c r="B7" s="526" t="s">
        <v>566</v>
      </c>
      <c r="C7" s="602">
        <f>'LV MA'!U49</f>
        <v>0</v>
      </c>
      <c r="D7" s="602">
        <f>'LV MA'!V49</f>
        <v>0</v>
      </c>
      <c r="E7" s="602">
        <f>'LV MA'!W49</f>
        <v>0</v>
      </c>
      <c r="F7" s="602">
        <f>'LV MA'!X49</f>
        <v>0</v>
      </c>
    </row>
    <row r="8" spans="1:11" ht="18" customHeight="1" x14ac:dyDescent="0.35">
      <c r="A8" s="603" t="s">
        <v>621</v>
      </c>
      <c r="B8" s="603" t="s">
        <v>567</v>
      </c>
      <c r="C8" s="604">
        <f>'LV MA'!U50</f>
        <v>0</v>
      </c>
      <c r="D8" s="604">
        <f>'LV MA'!V50</f>
        <v>0</v>
      </c>
      <c r="E8" s="604">
        <f>'LV MA'!W50</f>
        <v>0</v>
      </c>
      <c r="F8" s="604">
        <f>'LV MA'!X50</f>
        <v>0</v>
      </c>
    </row>
    <row r="9" spans="1:11" ht="18" customHeight="1" x14ac:dyDescent="0.35">
      <c r="A9" s="605"/>
      <c r="B9" s="605" t="s">
        <v>219</v>
      </c>
      <c r="C9" s="606">
        <f>C5+C8</f>
        <v>0</v>
      </c>
      <c r="D9" s="606">
        <f>D5+D8</f>
        <v>0</v>
      </c>
      <c r="E9" s="606">
        <f>E5+E8</f>
        <v>0</v>
      </c>
      <c r="F9" s="606">
        <f>F5+F8</f>
        <v>0</v>
      </c>
    </row>
    <row r="10" spans="1:11" ht="18" customHeight="1" x14ac:dyDescent="0.35">
      <c r="A10" s="605"/>
      <c r="B10" s="605" t="s">
        <v>220</v>
      </c>
      <c r="C10" s="606">
        <f>C9*MwStSatz</f>
        <v>0</v>
      </c>
      <c r="D10" s="606">
        <f>D9*MwStSatz</f>
        <v>0</v>
      </c>
      <c r="E10" s="606">
        <f>E9*MwStSatz</f>
        <v>0</v>
      </c>
      <c r="F10" s="606">
        <f>F9*MwStSatz</f>
        <v>0</v>
      </c>
    </row>
    <row r="11" spans="1:11" ht="18" customHeight="1" x14ac:dyDescent="0.35">
      <c r="A11" s="605"/>
      <c r="B11" s="605" t="s">
        <v>221</v>
      </c>
      <c r="C11" s="606">
        <f>C9+C10</f>
        <v>0</v>
      </c>
      <c r="D11" s="606">
        <f>D9+D10</f>
        <v>0</v>
      </c>
      <c r="E11" s="606">
        <f>E9+E10</f>
        <v>0</v>
      </c>
      <c r="F11" s="606">
        <f>F9+F10</f>
        <v>0</v>
      </c>
    </row>
    <row r="12" spans="1:11" ht="18" customHeight="1" x14ac:dyDescent="0.35">
      <c r="C12" s="104"/>
      <c r="D12" s="104"/>
      <c r="E12" s="104"/>
      <c r="F12" s="104"/>
    </row>
    <row r="13" spans="1:11" ht="18" customHeight="1" x14ac:dyDescent="0.35">
      <c r="C13" s="104"/>
      <c r="D13" s="104"/>
      <c r="E13" s="104"/>
      <c r="F13" s="104"/>
    </row>
    <row r="14" spans="1:11" ht="18" customHeight="1" x14ac:dyDescent="0.35">
      <c r="C14" s="104"/>
      <c r="D14" s="104"/>
      <c r="E14" s="104"/>
      <c r="F14" s="104"/>
    </row>
    <row r="15" spans="1:11" ht="18" customHeight="1" x14ac:dyDescent="0.35">
      <c r="A15" s="102"/>
      <c r="B15" s="102"/>
      <c r="C15" s="105" t="s">
        <v>231</v>
      </c>
      <c r="D15" s="105" t="s">
        <v>232</v>
      </c>
      <c r="E15" s="105" t="s">
        <v>233</v>
      </c>
      <c r="F15" s="104"/>
    </row>
    <row r="16" spans="1:11" ht="18" customHeight="1" x14ac:dyDescent="0.35">
      <c r="A16" s="106"/>
      <c r="B16" s="106" t="s">
        <v>234</v>
      </c>
      <c r="C16" s="107">
        <f>C9</f>
        <v>0</v>
      </c>
      <c r="D16" s="107">
        <f>C16*MwStSatz</f>
        <v>0</v>
      </c>
      <c r="E16" s="107">
        <f>C16+D16</f>
        <v>0</v>
      </c>
      <c r="F16" s="104"/>
    </row>
    <row r="17" spans="1:6" ht="18" customHeight="1" x14ac:dyDescent="0.35">
      <c r="A17" s="106"/>
      <c r="B17" s="106" t="s">
        <v>235</v>
      </c>
      <c r="C17" s="108">
        <f>D9</f>
        <v>0</v>
      </c>
      <c r="D17" s="108">
        <f>C17*MwStSatz</f>
        <v>0</v>
      </c>
      <c r="E17" s="108">
        <f>C17+D17</f>
        <v>0</v>
      </c>
      <c r="F17" s="104"/>
    </row>
    <row r="18" spans="1:6" ht="18" customHeight="1" x14ac:dyDescent="0.35">
      <c r="A18" s="106"/>
      <c r="B18" s="106" t="s">
        <v>623</v>
      </c>
      <c r="C18" s="107">
        <f>C16+C17</f>
        <v>0</v>
      </c>
      <c r="D18" s="107">
        <f>C18*MwStSatz</f>
        <v>0</v>
      </c>
      <c r="E18" s="107">
        <f>C18+D18</f>
        <v>0</v>
      </c>
      <c r="F18" s="104"/>
    </row>
    <row r="19" spans="1:6" ht="18" customHeight="1" x14ac:dyDescent="0.35">
      <c r="A19" s="106"/>
      <c r="B19" s="106" t="s">
        <v>624</v>
      </c>
      <c r="C19" s="108">
        <f>(E9+F9)*60</f>
        <v>0</v>
      </c>
      <c r="D19" s="108">
        <f>C19*MwStSatz</f>
        <v>0</v>
      </c>
      <c r="E19" s="108">
        <f>C19+D19</f>
        <v>0</v>
      </c>
      <c r="F19" s="104"/>
    </row>
    <row r="20" spans="1:6" ht="35.1" customHeight="1" x14ac:dyDescent="0.35">
      <c r="A20" s="109"/>
      <c r="B20" s="109" t="str">
        <f>"Angebotssumme über Laufzeit " &amp; 60 &amp; " Monate"</f>
        <v>Angebotssumme über Laufzeit 60 Monate</v>
      </c>
      <c r="C20" s="110">
        <f>C18+C19</f>
        <v>0</v>
      </c>
      <c r="D20" s="110">
        <f>C20*MwStSatz</f>
        <v>0</v>
      </c>
      <c r="E20" s="110">
        <f>C20+D20</f>
        <v>0</v>
      </c>
      <c r="F20" s="104"/>
    </row>
    <row r="21" spans="1:6" ht="18" customHeight="1" x14ac:dyDescent="0.35"/>
    <row r="22" spans="1:6" ht="18" customHeight="1" x14ac:dyDescent="0.35">
      <c r="B22" s="54" t="s">
        <v>625</v>
      </c>
    </row>
    <row r="23" spans="1:6" ht="18" customHeight="1" x14ac:dyDescent="0.35"/>
    <row r="24" spans="1:6" ht="18" customHeight="1" x14ac:dyDescent="0.35"/>
  </sheetData>
  <sheetProtection algorithmName="SHA-512" hashValue="Fdh5PMqfM8ExpI+n+vhvVKR1c0hxZ9xUSWKkvOi7MMd2Niv0oloEeu4XSe1nRoAkC6iszghuaz0cFdMwQLMCVg==" saltValue="127y4KLEPhdRMjsifRkWWQ==" spinCount="100000" sheet="1" objects="1" scenarios="1" autoFilter="0"/>
  <pageMargins left="0.511811023622047" right="0.511811023622047" top="0.98425196850393704" bottom="0.78740157480314998" header="0.31496062992126" footer="0.31496062992126"/>
  <pageSetup paperSize="9" scale="94" orientation="landscape" r:id="rId1"/>
  <headerFooter scaleWithDoc="0">
    <oddHeader>&amp;L&amp;BLeistungsverzeichnis E-Mail-Archivierung_Westpfalz-Klinikum_2026_VgV
&amp;BAG: Westpfalz-Klinikum GmbH
&amp;BRegister: Summenblatt&amp;RDatum: 15.09.2026</oddHeader>
    <oddFooter>&amp;LDatei: &amp;F&amp;CHSP-GPC
&amp;RSeite &amp;P von &amp;N&amp;9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D139-62BE-45F6-9F34-5924FF177559}">
  <sheetPr codeName="Tabelle10">
    <pageSetUpPr fitToPage="1"/>
  </sheetPr>
  <dimension ref="A1:E475"/>
  <sheetViews>
    <sheetView showGridLines="0" topLeftCell="B4" workbookViewId="0">
      <selection activeCell="C8" sqref="C8"/>
    </sheetView>
  </sheetViews>
  <sheetFormatPr baseColWidth="10" defaultColWidth="12.59765625" defaultRowHeight="24.75" outlineLevelRow="1" outlineLevelCol="1" x14ac:dyDescent="0.35"/>
  <cols>
    <col min="1" max="1" width="17" style="16" hidden="1" customWidth="1" outlineLevel="1"/>
    <col min="2" max="2" width="12.1328125" style="21" bestFit="1" customWidth="1" collapsed="1"/>
    <col min="3" max="3" width="83.265625" style="39" customWidth="1"/>
    <col min="4" max="4" width="12.59765625" style="16"/>
    <col min="5" max="5" width="12.59765625" style="293"/>
    <col min="6" max="16384" width="12.59765625" style="16"/>
  </cols>
  <sheetData>
    <row r="1" spans="1:5" hidden="1" outlineLevel="1" x14ac:dyDescent="0.35">
      <c r="B1" s="111"/>
      <c r="C1" s="112"/>
    </row>
    <row r="2" spans="1:5" hidden="1" outlineLevel="1" x14ac:dyDescent="0.35">
      <c r="B2" s="111"/>
      <c r="C2" s="112"/>
    </row>
    <row r="3" spans="1:5" hidden="1" outlineLevel="1" x14ac:dyDescent="0.35">
      <c r="B3" s="111"/>
      <c r="C3" s="113"/>
    </row>
    <row r="4" spans="1:5" collapsed="1" x14ac:dyDescent="0.35">
      <c r="B4" s="114"/>
      <c r="C4" s="115" t="str">
        <f>Bietername</f>
        <v>Anbieter1</v>
      </c>
    </row>
    <row r="5" spans="1:5" ht="25.15" thickBot="1" x14ac:dyDescent="0.4">
      <c r="B5" s="116"/>
      <c r="C5" s="117" t="s">
        <v>77</v>
      </c>
    </row>
    <row r="6" spans="1:5" s="15" customFormat="1" ht="35.25" x14ac:dyDescent="0.35">
      <c r="A6" s="118" t="s">
        <v>35</v>
      </c>
      <c r="B6" s="118" t="s">
        <v>78</v>
      </c>
      <c r="C6" s="119" t="s">
        <v>60</v>
      </c>
      <c r="E6" s="294"/>
    </row>
    <row r="7" spans="1:5" s="18" customFormat="1" x14ac:dyDescent="0.35">
      <c r="A7" s="40" t="str">
        <f t="shared" ref="A7:A70" si="0">LEFT(Bietername,8)</f>
        <v>Anbieter</v>
      </c>
      <c r="B7" s="40"/>
      <c r="C7" s="306"/>
      <c r="D7" s="17"/>
      <c r="E7" s="295"/>
    </row>
    <row r="8" spans="1:5" s="18" customFormat="1" x14ac:dyDescent="0.35">
      <c r="A8" s="40" t="str">
        <f t="shared" si="0"/>
        <v>Anbieter</v>
      </c>
      <c r="B8" s="40"/>
      <c r="C8" s="306"/>
      <c r="D8" s="17"/>
      <c r="E8" s="295"/>
    </row>
    <row r="9" spans="1:5" s="20" customFormat="1" x14ac:dyDescent="0.35">
      <c r="A9" s="40" t="str">
        <f t="shared" si="0"/>
        <v>Anbieter</v>
      </c>
      <c r="B9" s="40"/>
      <c r="C9" s="41"/>
      <c r="D9" s="19"/>
      <c r="E9" s="296"/>
    </row>
    <row r="10" spans="1:5" s="20" customFormat="1" x14ac:dyDescent="0.35">
      <c r="A10" s="40" t="str">
        <f t="shared" si="0"/>
        <v>Anbieter</v>
      </c>
      <c r="B10" s="40"/>
      <c r="C10" s="41"/>
      <c r="D10" s="19"/>
      <c r="E10" s="296"/>
    </row>
    <row r="11" spans="1:5" s="20" customFormat="1" x14ac:dyDescent="0.35">
      <c r="A11" s="40" t="str">
        <f t="shared" si="0"/>
        <v>Anbieter</v>
      </c>
      <c r="B11" s="40"/>
      <c r="C11" s="41"/>
      <c r="D11" s="19"/>
      <c r="E11" s="296"/>
    </row>
    <row r="12" spans="1:5" s="42" customFormat="1" x14ac:dyDescent="0.35">
      <c r="A12" s="40" t="str">
        <f t="shared" si="0"/>
        <v>Anbieter</v>
      </c>
      <c r="B12" s="40"/>
      <c r="C12" s="41"/>
      <c r="E12" s="296"/>
    </row>
    <row r="13" spans="1:5" s="42" customFormat="1" x14ac:dyDescent="0.35">
      <c r="A13" s="40" t="str">
        <f t="shared" si="0"/>
        <v>Anbieter</v>
      </c>
      <c r="B13" s="40"/>
      <c r="C13" s="41"/>
      <c r="E13" s="296"/>
    </row>
    <row r="14" spans="1:5" s="20" customFormat="1" x14ac:dyDescent="0.35">
      <c r="A14" s="40" t="str">
        <f t="shared" si="0"/>
        <v>Anbieter</v>
      </c>
      <c r="B14" s="40"/>
      <c r="C14" s="41"/>
      <c r="E14" s="296"/>
    </row>
    <row r="15" spans="1:5" s="32" customFormat="1" x14ac:dyDescent="0.35">
      <c r="A15" s="40" t="str">
        <f t="shared" si="0"/>
        <v>Anbieter</v>
      </c>
      <c r="B15" s="40"/>
      <c r="C15" s="41"/>
      <c r="E15" s="295"/>
    </row>
    <row r="16" spans="1:5" s="18" customFormat="1" x14ac:dyDescent="0.35">
      <c r="A16" s="40" t="str">
        <f t="shared" si="0"/>
        <v>Anbieter</v>
      </c>
      <c r="B16" s="40"/>
      <c r="C16" s="41"/>
      <c r="D16" s="17"/>
      <c r="E16" s="295"/>
    </row>
    <row r="17" spans="1:5" s="20" customFormat="1" x14ac:dyDescent="0.35">
      <c r="A17" s="40" t="str">
        <f t="shared" si="0"/>
        <v>Anbieter</v>
      </c>
      <c r="B17" s="40"/>
      <c r="C17" s="41"/>
      <c r="D17" s="19"/>
      <c r="E17" s="296"/>
    </row>
    <row r="18" spans="1:5" s="20" customFormat="1" x14ac:dyDescent="0.35">
      <c r="A18" s="40" t="str">
        <f t="shared" si="0"/>
        <v>Anbieter</v>
      </c>
      <c r="B18" s="40"/>
      <c r="C18" s="41"/>
      <c r="D18" s="19"/>
      <c r="E18" s="296"/>
    </row>
    <row r="19" spans="1:5" s="20" customFormat="1" x14ac:dyDescent="0.35">
      <c r="A19" s="40" t="str">
        <f t="shared" si="0"/>
        <v>Anbieter</v>
      </c>
      <c r="B19" s="40"/>
      <c r="C19" s="41"/>
      <c r="D19" s="19"/>
      <c r="E19" s="296"/>
    </row>
    <row r="20" spans="1:5" s="20" customFormat="1" x14ac:dyDescent="0.35">
      <c r="A20" s="40" t="str">
        <f t="shared" si="0"/>
        <v>Anbieter</v>
      </c>
      <c r="B20" s="40"/>
      <c r="C20" s="41"/>
      <c r="D20" s="19"/>
      <c r="E20" s="296"/>
    </row>
    <row r="21" spans="1:5" s="20" customFormat="1" x14ac:dyDescent="0.35">
      <c r="A21" s="40" t="str">
        <f t="shared" si="0"/>
        <v>Anbieter</v>
      </c>
      <c r="B21" s="40"/>
      <c r="C21" s="41"/>
      <c r="D21" s="19"/>
      <c r="E21" s="296"/>
    </row>
    <row r="22" spans="1:5" s="20" customFormat="1" x14ac:dyDescent="0.35">
      <c r="A22" s="40" t="str">
        <f t="shared" si="0"/>
        <v>Anbieter</v>
      </c>
      <c r="B22" s="40"/>
      <c r="C22" s="41"/>
      <c r="E22" s="296"/>
    </row>
    <row r="23" spans="1:5" s="20" customFormat="1" x14ac:dyDescent="0.35">
      <c r="A23" s="40" t="str">
        <f t="shared" si="0"/>
        <v>Anbieter</v>
      </c>
      <c r="B23" s="40"/>
      <c r="C23" s="41"/>
      <c r="E23" s="296"/>
    </row>
    <row r="24" spans="1:5" s="20" customFormat="1" x14ac:dyDescent="0.35">
      <c r="A24" s="40" t="str">
        <f t="shared" si="0"/>
        <v>Anbieter</v>
      </c>
      <c r="B24" s="40"/>
      <c r="C24" s="41"/>
      <c r="E24" s="296"/>
    </row>
    <row r="25" spans="1:5" s="20" customFormat="1" x14ac:dyDescent="0.35">
      <c r="A25" s="40" t="str">
        <f t="shared" si="0"/>
        <v>Anbieter</v>
      </c>
      <c r="B25" s="40"/>
      <c r="C25" s="41"/>
      <c r="E25" s="296"/>
    </row>
    <row r="26" spans="1:5" s="20" customFormat="1" x14ac:dyDescent="0.35">
      <c r="A26" s="40" t="str">
        <f t="shared" si="0"/>
        <v>Anbieter</v>
      </c>
      <c r="B26" s="40"/>
      <c r="C26" s="41"/>
      <c r="E26" s="296"/>
    </row>
    <row r="27" spans="1:5" s="20" customFormat="1" x14ac:dyDescent="0.35">
      <c r="A27" s="40" t="str">
        <f t="shared" si="0"/>
        <v>Anbieter</v>
      </c>
      <c r="B27" s="40"/>
      <c r="C27" s="41"/>
      <c r="E27" s="296"/>
    </row>
    <row r="28" spans="1:5" s="20" customFormat="1" x14ac:dyDescent="0.35">
      <c r="A28" s="40" t="str">
        <f t="shared" si="0"/>
        <v>Anbieter</v>
      </c>
      <c r="B28" s="40"/>
      <c r="C28" s="41"/>
      <c r="E28" s="296"/>
    </row>
    <row r="29" spans="1:5" s="20" customFormat="1" x14ac:dyDescent="0.35">
      <c r="A29" s="40" t="str">
        <f t="shared" si="0"/>
        <v>Anbieter</v>
      </c>
      <c r="B29" s="40"/>
      <c r="C29" s="41"/>
      <c r="E29" s="296"/>
    </row>
    <row r="30" spans="1:5" s="20" customFormat="1" x14ac:dyDescent="0.35">
      <c r="A30" s="40" t="str">
        <f t="shared" si="0"/>
        <v>Anbieter</v>
      </c>
      <c r="B30" s="40"/>
      <c r="C30" s="41"/>
      <c r="E30" s="296"/>
    </row>
    <row r="31" spans="1:5" s="20" customFormat="1" x14ac:dyDescent="0.35">
      <c r="A31" s="40" t="str">
        <f t="shared" si="0"/>
        <v>Anbieter</v>
      </c>
      <c r="B31" s="40"/>
      <c r="C31" s="41"/>
      <c r="E31" s="296"/>
    </row>
    <row r="32" spans="1:5" s="20" customFormat="1" x14ac:dyDescent="0.35">
      <c r="A32" s="40" t="str">
        <f t="shared" si="0"/>
        <v>Anbieter</v>
      </c>
      <c r="B32" s="40"/>
      <c r="C32" s="41"/>
      <c r="E32" s="296"/>
    </row>
    <row r="33" spans="1:5" s="20" customFormat="1" x14ac:dyDescent="0.35">
      <c r="A33" s="40" t="str">
        <f t="shared" si="0"/>
        <v>Anbieter</v>
      </c>
      <c r="B33" s="40"/>
      <c r="C33" s="41"/>
      <c r="E33" s="296"/>
    </row>
    <row r="34" spans="1:5" s="20" customFormat="1" x14ac:dyDescent="0.35">
      <c r="A34" s="40" t="str">
        <f t="shared" si="0"/>
        <v>Anbieter</v>
      </c>
      <c r="B34" s="40"/>
      <c r="C34" s="41"/>
      <c r="E34" s="296"/>
    </row>
    <row r="35" spans="1:5" s="20" customFormat="1" x14ac:dyDescent="0.35">
      <c r="A35" s="40" t="str">
        <f t="shared" si="0"/>
        <v>Anbieter</v>
      </c>
      <c r="B35" s="40"/>
      <c r="C35" s="41"/>
      <c r="E35" s="296"/>
    </row>
    <row r="36" spans="1:5" s="20" customFormat="1" x14ac:dyDescent="0.35">
      <c r="A36" s="40" t="str">
        <f t="shared" si="0"/>
        <v>Anbieter</v>
      </c>
      <c r="B36" s="40"/>
      <c r="C36" s="41"/>
      <c r="E36" s="296"/>
    </row>
    <row r="37" spans="1:5" s="20" customFormat="1" x14ac:dyDescent="0.35">
      <c r="A37" s="40" t="str">
        <f t="shared" si="0"/>
        <v>Anbieter</v>
      </c>
      <c r="B37" s="40"/>
      <c r="C37" s="41"/>
      <c r="E37" s="296"/>
    </row>
    <row r="38" spans="1:5" s="20" customFormat="1" x14ac:dyDescent="0.35">
      <c r="A38" s="40" t="str">
        <f t="shared" si="0"/>
        <v>Anbieter</v>
      </c>
      <c r="B38" s="40"/>
      <c r="C38" s="41"/>
      <c r="E38" s="296"/>
    </row>
    <row r="39" spans="1:5" s="20" customFormat="1" x14ac:dyDescent="0.35">
      <c r="A39" s="40" t="str">
        <f t="shared" si="0"/>
        <v>Anbieter</v>
      </c>
      <c r="B39" s="40"/>
      <c r="C39" s="41"/>
      <c r="E39" s="296"/>
    </row>
    <row r="40" spans="1:5" s="20" customFormat="1" x14ac:dyDescent="0.35">
      <c r="A40" s="40" t="str">
        <f t="shared" si="0"/>
        <v>Anbieter</v>
      </c>
      <c r="B40" s="40"/>
      <c r="C40" s="41"/>
      <c r="E40" s="296"/>
    </row>
    <row r="41" spans="1:5" s="20" customFormat="1" x14ac:dyDescent="0.35">
      <c r="A41" s="40" t="str">
        <f t="shared" si="0"/>
        <v>Anbieter</v>
      </c>
      <c r="B41" s="40"/>
      <c r="C41" s="41"/>
      <c r="E41" s="296"/>
    </row>
    <row r="42" spans="1:5" s="20" customFormat="1" x14ac:dyDescent="0.35">
      <c r="A42" s="40" t="str">
        <f t="shared" si="0"/>
        <v>Anbieter</v>
      </c>
      <c r="B42" s="40"/>
      <c r="C42" s="41"/>
      <c r="E42" s="296"/>
    </row>
    <row r="43" spans="1:5" s="20" customFormat="1" x14ac:dyDescent="0.35">
      <c r="A43" s="40" t="str">
        <f t="shared" si="0"/>
        <v>Anbieter</v>
      </c>
      <c r="B43" s="40"/>
      <c r="C43" s="41"/>
      <c r="E43" s="296"/>
    </row>
    <row r="44" spans="1:5" s="20" customFormat="1" x14ac:dyDescent="0.35">
      <c r="A44" s="40" t="str">
        <f t="shared" si="0"/>
        <v>Anbieter</v>
      </c>
      <c r="B44" s="40"/>
      <c r="C44" s="41"/>
      <c r="E44" s="296"/>
    </row>
    <row r="45" spans="1:5" s="20" customFormat="1" x14ac:dyDescent="0.35">
      <c r="A45" s="40" t="str">
        <f t="shared" si="0"/>
        <v>Anbieter</v>
      </c>
      <c r="B45" s="40"/>
      <c r="C45" s="41"/>
      <c r="E45" s="296"/>
    </row>
    <row r="46" spans="1:5" s="20" customFormat="1" x14ac:dyDescent="0.35">
      <c r="A46" s="40" t="str">
        <f t="shared" si="0"/>
        <v>Anbieter</v>
      </c>
      <c r="B46" s="40"/>
      <c r="C46" s="41"/>
      <c r="E46" s="296"/>
    </row>
    <row r="47" spans="1:5" s="20" customFormat="1" x14ac:dyDescent="0.35">
      <c r="A47" s="40" t="str">
        <f t="shared" si="0"/>
        <v>Anbieter</v>
      </c>
      <c r="B47" s="40"/>
      <c r="C47" s="41"/>
      <c r="E47" s="296"/>
    </row>
    <row r="48" spans="1:5" s="20" customFormat="1" x14ac:dyDescent="0.35">
      <c r="A48" s="40" t="str">
        <f t="shared" si="0"/>
        <v>Anbieter</v>
      </c>
      <c r="B48" s="40"/>
      <c r="C48" s="41"/>
      <c r="E48" s="296"/>
    </row>
    <row r="49" spans="1:5" s="20" customFormat="1" x14ac:dyDescent="0.35">
      <c r="A49" s="40" t="str">
        <f t="shared" si="0"/>
        <v>Anbieter</v>
      </c>
      <c r="B49" s="40"/>
      <c r="C49" s="41"/>
      <c r="E49" s="296"/>
    </row>
    <row r="50" spans="1:5" s="20" customFormat="1" x14ac:dyDescent="0.35">
      <c r="A50" s="40" t="str">
        <f t="shared" si="0"/>
        <v>Anbieter</v>
      </c>
      <c r="B50" s="40"/>
      <c r="C50" s="41"/>
      <c r="E50" s="296"/>
    </row>
    <row r="51" spans="1:5" s="20" customFormat="1" x14ac:dyDescent="0.35">
      <c r="A51" s="40" t="str">
        <f t="shared" si="0"/>
        <v>Anbieter</v>
      </c>
      <c r="B51" s="40"/>
      <c r="C51" s="41"/>
      <c r="E51" s="296"/>
    </row>
    <row r="52" spans="1:5" s="20" customFormat="1" x14ac:dyDescent="0.35">
      <c r="A52" s="40" t="str">
        <f t="shared" si="0"/>
        <v>Anbieter</v>
      </c>
      <c r="B52" s="40"/>
      <c r="C52" s="41"/>
      <c r="E52" s="296"/>
    </row>
    <row r="53" spans="1:5" s="20" customFormat="1" x14ac:dyDescent="0.35">
      <c r="A53" s="40" t="str">
        <f t="shared" si="0"/>
        <v>Anbieter</v>
      </c>
      <c r="B53" s="40"/>
      <c r="C53" s="41"/>
      <c r="E53" s="296"/>
    </row>
    <row r="54" spans="1:5" s="20" customFormat="1" x14ac:dyDescent="0.35">
      <c r="A54" s="40" t="str">
        <f t="shared" si="0"/>
        <v>Anbieter</v>
      </c>
      <c r="B54" s="40"/>
      <c r="C54" s="41"/>
      <c r="E54" s="296"/>
    </row>
    <row r="55" spans="1:5" s="20" customFormat="1" x14ac:dyDescent="0.35">
      <c r="A55" s="40" t="str">
        <f t="shared" si="0"/>
        <v>Anbieter</v>
      </c>
      <c r="B55" s="40"/>
      <c r="C55" s="41"/>
      <c r="E55" s="296"/>
    </row>
    <row r="56" spans="1:5" s="20" customFormat="1" x14ac:dyDescent="0.35">
      <c r="A56" s="40" t="str">
        <f t="shared" si="0"/>
        <v>Anbieter</v>
      </c>
      <c r="B56" s="40"/>
      <c r="C56" s="41"/>
      <c r="E56" s="296"/>
    </row>
    <row r="57" spans="1:5" s="20" customFormat="1" x14ac:dyDescent="0.35">
      <c r="A57" s="40" t="str">
        <f t="shared" si="0"/>
        <v>Anbieter</v>
      </c>
      <c r="B57" s="40"/>
      <c r="C57" s="41"/>
      <c r="E57" s="296"/>
    </row>
    <row r="58" spans="1:5" s="20" customFormat="1" x14ac:dyDescent="0.35">
      <c r="A58" s="40" t="str">
        <f t="shared" si="0"/>
        <v>Anbieter</v>
      </c>
      <c r="B58" s="40"/>
      <c r="C58" s="41"/>
      <c r="E58" s="296"/>
    </row>
    <row r="59" spans="1:5" s="20" customFormat="1" x14ac:dyDescent="0.35">
      <c r="A59" s="40" t="str">
        <f t="shared" si="0"/>
        <v>Anbieter</v>
      </c>
      <c r="B59" s="40"/>
      <c r="C59" s="41"/>
      <c r="E59" s="296"/>
    </row>
    <row r="60" spans="1:5" s="20" customFormat="1" x14ac:dyDescent="0.35">
      <c r="A60" s="40" t="str">
        <f t="shared" si="0"/>
        <v>Anbieter</v>
      </c>
      <c r="B60" s="40"/>
      <c r="C60" s="41"/>
      <c r="E60" s="296"/>
    </row>
    <row r="61" spans="1:5" s="20" customFormat="1" x14ac:dyDescent="0.35">
      <c r="A61" s="40" t="str">
        <f t="shared" si="0"/>
        <v>Anbieter</v>
      </c>
      <c r="B61" s="40"/>
      <c r="C61" s="41"/>
      <c r="E61" s="296"/>
    </row>
    <row r="62" spans="1:5" s="20" customFormat="1" x14ac:dyDescent="0.35">
      <c r="A62" s="40" t="str">
        <f t="shared" si="0"/>
        <v>Anbieter</v>
      </c>
      <c r="B62" s="40"/>
      <c r="C62" s="41"/>
      <c r="E62" s="296"/>
    </row>
    <row r="63" spans="1:5" s="20" customFormat="1" x14ac:dyDescent="0.35">
      <c r="A63" s="40" t="str">
        <f t="shared" si="0"/>
        <v>Anbieter</v>
      </c>
      <c r="B63" s="40"/>
      <c r="C63" s="41"/>
      <c r="E63" s="296"/>
    </row>
    <row r="64" spans="1:5" s="20" customFormat="1" x14ac:dyDescent="0.35">
      <c r="A64" s="40" t="str">
        <f t="shared" si="0"/>
        <v>Anbieter</v>
      </c>
      <c r="B64" s="40"/>
      <c r="C64" s="41"/>
      <c r="E64" s="296"/>
    </row>
    <row r="65" spans="1:5" s="20" customFormat="1" x14ac:dyDescent="0.35">
      <c r="A65" s="40" t="str">
        <f t="shared" si="0"/>
        <v>Anbieter</v>
      </c>
      <c r="B65" s="40"/>
      <c r="C65" s="41"/>
      <c r="E65" s="296"/>
    </row>
    <row r="66" spans="1:5" x14ac:dyDescent="0.35">
      <c r="A66" s="40" t="str">
        <f t="shared" si="0"/>
        <v>Anbieter</v>
      </c>
      <c r="B66" s="40"/>
      <c r="C66" s="41"/>
    </row>
    <row r="67" spans="1:5" x14ac:dyDescent="0.35">
      <c r="A67" s="40" t="str">
        <f t="shared" si="0"/>
        <v>Anbieter</v>
      </c>
      <c r="B67" s="40"/>
      <c r="C67" s="41"/>
    </row>
    <row r="68" spans="1:5" x14ac:dyDescent="0.35">
      <c r="A68" s="40" t="str">
        <f t="shared" si="0"/>
        <v>Anbieter</v>
      </c>
      <c r="B68" s="40"/>
      <c r="C68" s="41"/>
    </row>
    <row r="69" spans="1:5" x14ac:dyDescent="0.35">
      <c r="A69" s="40" t="str">
        <f t="shared" si="0"/>
        <v>Anbieter</v>
      </c>
      <c r="B69" s="40"/>
      <c r="C69" s="41"/>
    </row>
    <row r="70" spans="1:5" x14ac:dyDescent="0.35">
      <c r="A70" s="40" t="str">
        <f t="shared" si="0"/>
        <v>Anbieter</v>
      </c>
      <c r="B70" s="40"/>
      <c r="C70" s="41"/>
    </row>
    <row r="71" spans="1:5" x14ac:dyDescent="0.35">
      <c r="A71" s="40" t="str">
        <f t="shared" ref="A71:A134" si="1">LEFT(Bietername,8)</f>
        <v>Anbieter</v>
      </c>
      <c r="B71" s="40"/>
      <c r="C71" s="41"/>
    </row>
    <row r="72" spans="1:5" x14ac:dyDescent="0.35">
      <c r="A72" s="40" t="str">
        <f t="shared" si="1"/>
        <v>Anbieter</v>
      </c>
      <c r="B72" s="40"/>
      <c r="C72" s="41"/>
    </row>
    <row r="73" spans="1:5" x14ac:dyDescent="0.35">
      <c r="A73" s="40" t="str">
        <f t="shared" si="1"/>
        <v>Anbieter</v>
      </c>
      <c r="B73" s="40"/>
      <c r="C73" s="41"/>
    </row>
    <row r="74" spans="1:5" x14ac:dyDescent="0.35">
      <c r="A74" s="40" t="str">
        <f t="shared" si="1"/>
        <v>Anbieter</v>
      </c>
      <c r="B74" s="40"/>
      <c r="C74" s="41"/>
    </row>
    <row r="75" spans="1:5" x14ac:dyDescent="0.35">
      <c r="A75" s="40" t="str">
        <f t="shared" si="1"/>
        <v>Anbieter</v>
      </c>
      <c r="B75" s="40"/>
      <c r="C75" s="41"/>
    </row>
    <row r="76" spans="1:5" x14ac:dyDescent="0.35">
      <c r="A76" s="40" t="str">
        <f t="shared" si="1"/>
        <v>Anbieter</v>
      </c>
      <c r="B76" s="40"/>
      <c r="C76" s="41"/>
    </row>
    <row r="77" spans="1:5" x14ac:dyDescent="0.35">
      <c r="A77" s="40" t="str">
        <f t="shared" si="1"/>
        <v>Anbieter</v>
      </c>
      <c r="B77" s="40"/>
      <c r="C77" s="41"/>
    </row>
    <row r="78" spans="1:5" x14ac:dyDescent="0.35">
      <c r="A78" s="40" t="str">
        <f t="shared" si="1"/>
        <v>Anbieter</v>
      </c>
      <c r="B78" s="40"/>
      <c r="C78" s="41"/>
    </row>
    <row r="79" spans="1:5" x14ac:dyDescent="0.35">
      <c r="A79" s="40" t="str">
        <f t="shared" si="1"/>
        <v>Anbieter</v>
      </c>
      <c r="B79" s="40"/>
      <c r="C79" s="41"/>
    </row>
    <row r="80" spans="1:5" x14ac:dyDescent="0.35">
      <c r="A80" s="40" t="str">
        <f t="shared" si="1"/>
        <v>Anbieter</v>
      </c>
      <c r="B80" s="40"/>
      <c r="C80" s="41"/>
    </row>
    <row r="81" spans="1:3" x14ac:dyDescent="0.35">
      <c r="A81" s="40" t="str">
        <f t="shared" si="1"/>
        <v>Anbieter</v>
      </c>
      <c r="B81" s="40"/>
      <c r="C81" s="41"/>
    </row>
    <row r="82" spans="1:3" x14ac:dyDescent="0.35">
      <c r="A82" s="40" t="str">
        <f t="shared" si="1"/>
        <v>Anbieter</v>
      </c>
      <c r="B82" s="40"/>
      <c r="C82" s="41"/>
    </row>
    <row r="83" spans="1:3" x14ac:dyDescent="0.35">
      <c r="A83" s="40" t="str">
        <f t="shared" si="1"/>
        <v>Anbieter</v>
      </c>
      <c r="B83" s="40"/>
      <c r="C83" s="41"/>
    </row>
    <row r="84" spans="1:3" x14ac:dyDescent="0.35">
      <c r="A84" s="40" t="str">
        <f t="shared" si="1"/>
        <v>Anbieter</v>
      </c>
      <c r="B84" s="40"/>
      <c r="C84" s="41"/>
    </row>
    <row r="85" spans="1:3" x14ac:dyDescent="0.35">
      <c r="A85" s="40" t="str">
        <f t="shared" si="1"/>
        <v>Anbieter</v>
      </c>
      <c r="B85" s="40"/>
      <c r="C85" s="41"/>
    </row>
    <row r="86" spans="1:3" x14ac:dyDescent="0.35">
      <c r="A86" s="40" t="str">
        <f t="shared" si="1"/>
        <v>Anbieter</v>
      </c>
      <c r="B86" s="40"/>
      <c r="C86" s="41"/>
    </row>
    <row r="87" spans="1:3" x14ac:dyDescent="0.35">
      <c r="A87" s="40" t="str">
        <f t="shared" si="1"/>
        <v>Anbieter</v>
      </c>
      <c r="B87" s="40"/>
      <c r="C87" s="41"/>
    </row>
    <row r="88" spans="1:3" x14ac:dyDescent="0.35">
      <c r="A88" s="40" t="str">
        <f t="shared" si="1"/>
        <v>Anbieter</v>
      </c>
      <c r="B88" s="40"/>
      <c r="C88" s="41"/>
    </row>
    <row r="89" spans="1:3" x14ac:dyDescent="0.35">
      <c r="A89" s="40" t="str">
        <f t="shared" si="1"/>
        <v>Anbieter</v>
      </c>
      <c r="B89" s="40"/>
      <c r="C89" s="41"/>
    </row>
    <row r="90" spans="1:3" x14ac:dyDescent="0.35">
      <c r="A90" s="40" t="str">
        <f t="shared" si="1"/>
        <v>Anbieter</v>
      </c>
      <c r="B90" s="40"/>
      <c r="C90" s="41"/>
    </row>
    <row r="91" spans="1:3" x14ac:dyDescent="0.35">
      <c r="A91" s="40" t="str">
        <f t="shared" si="1"/>
        <v>Anbieter</v>
      </c>
      <c r="B91" s="40"/>
      <c r="C91" s="41"/>
    </row>
    <row r="92" spans="1:3" x14ac:dyDescent="0.35">
      <c r="A92" s="40" t="str">
        <f t="shared" si="1"/>
        <v>Anbieter</v>
      </c>
      <c r="B92" s="40"/>
      <c r="C92" s="41"/>
    </row>
    <row r="93" spans="1:3" x14ac:dyDescent="0.35">
      <c r="A93" s="40" t="str">
        <f t="shared" si="1"/>
        <v>Anbieter</v>
      </c>
      <c r="B93" s="40"/>
      <c r="C93" s="41"/>
    </row>
    <row r="94" spans="1:3" x14ac:dyDescent="0.35">
      <c r="A94" s="40" t="str">
        <f t="shared" si="1"/>
        <v>Anbieter</v>
      </c>
      <c r="B94" s="40"/>
      <c r="C94" s="41"/>
    </row>
    <row r="95" spans="1:3" x14ac:dyDescent="0.35">
      <c r="A95" s="40" t="str">
        <f t="shared" si="1"/>
        <v>Anbieter</v>
      </c>
      <c r="B95" s="40"/>
      <c r="C95" s="41"/>
    </row>
    <row r="96" spans="1:3" x14ac:dyDescent="0.35">
      <c r="A96" s="40" t="str">
        <f t="shared" si="1"/>
        <v>Anbieter</v>
      </c>
      <c r="B96" s="40"/>
      <c r="C96" s="41"/>
    </row>
    <row r="97" spans="1:5" x14ac:dyDescent="0.35">
      <c r="A97" s="40" t="str">
        <f t="shared" si="1"/>
        <v>Anbieter</v>
      </c>
      <c r="B97" s="40"/>
      <c r="C97" s="41"/>
    </row>
    <row r="98" spans="1:5" x14ac:dyDescent="0.35">
      <c r="A98" s="40" t="str">
        <f t="shared" si="1"/>
        <v>Anbieter</v>
      </c>
      <c r="B98" s="40"/>
      <c r="C98" s="41"/>
    </row>
    <row r="99" spans="1:5" x14ac:dyDescent="0.35">
      <c r="A99" s="40" t="str">
        <f t="shared" si="1"/>
        <v>Anbieter</v>
      </c>
      <c r="B99" s="40"/>
      <c r="C99" s="41"/>
    </row>
    <row r="100" spans="1:5" s="20" customFormat="1" x14ac:dyDescent="0.35">
      <c r="A100" s="40" t="str">
        <f t="shared" si="1"/>
        <v>Anbieter</v>
      </c>
      <c r="B100" s="40"/>
      <c r="C100" s="41"/>
      <c r="E100" s="296"/>
    </row>
    <row r="101" spans="1:5" s="20" customFormat="1" x14ac:dyDescent="0.35">
      <c r="A101" s="40" t="str">
        <f t="shared" si="1"/>
        <v>Anbieter</v>
      </c>
      <c r="B101" s="40"/>
      <c r="C101" s="41"/>
      <c r="E101" s="296"/>
    </row>
    <row r="102" spans="1:5" s="20" customFormat="1" x14ac:dyDescent="0.35">
      <c r="A102" s="40" t="str">
        <f t="shared" si="1"/>
        <v>Anbieter</v>
      </c>
      <c r="B102" s="40"/>
      <c r="C102" s="41"/>
      <c r="E102" s="296"/>
    </row>
    <row r="103" spans="1:5" s="20" customFormat="1" x14ac:dyDescent="0.35">
      <c r="A103" s="40" t="str">
        <f t="shared" si="1"/>
        <v>Anbieter</v>
      </c>
      <c r="B103" s="40"/>
      <c r="C103" s="41"/>
      <c r="E103" s="296"/>
    </row>
    <row r="104" spans="1:5" s="20" customFormat="1" x14ac:dyDescent="0.35">
      <c r="A104" s="40" t="str">
        <f t="shared" si="1"/>
        <v>Anbieter</v>
      </c>
      <c r="B104" s="40"/>
      <c r="C104" s="41"/>
      <c r="E104" s="296"/>
    </row>
    <row r="105" spans="1:5" s="20" customFormat="1" x14ac:dyDescent="0.35">
      <c r="A105" s="40" t="str">
        <f t="shared" si="1"/>
        <v>Anbieter</v>
      </c>
      <c r="B105" s="40"/>
      <c r="C105" s="41"/>
      <c r="E105" s="296"/>
    </row>
    <row r="106" spans="1:5" s="20" customFormat="1" x14ac:dyDescent="0.35">
      <c r="A106" s="40" t="str">
        <f t="shared" si="1"/>
        <v>Anbieter</v>
      </c>
      <c r="B106" s="40"/>
      <c r="C106" s="41"/>
      <c r="E106" s="296"/>
    </row>
    <row r="107" spans="1:5" s="20" customFormat="1" x14ac:dyDescent="0.35">
      <c r="A107" s="40" t="str">
        <f t="shared" si="1"/>
        <v>Anbieter</v>
      </c>
      <c r="B107" s="40"/>
      <c r="C107" s="41"/>
      <c r="E107" s="296"/>
    </row>
    <row r="108" spans="1:5" s="20" customFormat="1" x14ac:dyDescent="0.35">
      <c r="A108" s="40" t="str">
        <f t="shared" si="1"/>
        <v>Anbieter</v>
      </c>
      <c r="B108" s="40"/>
      <c r="C108" s="41"/>
      <c r="E108" s="296"/>
    </row>
    <row r="109" spans="1:5" s="20" customFormat="1" x14ac:dyDescent="0.35">
      <c r="A109" s="40" t="str">
        <f t="shared" si="1"/>
        <v>Anbieter</v>
      </c>
      <c r="B109" s="40"/>
      <c r="C109" s="41"/>
      <c r="E109" s="296"/>
    </row>
    <row r="110" spans="1:5" s="20" customFormat="1" x14ac:dyDescent="0.35">
      <c r="A110" s="40" t="str">
        <f t="shared" si="1"/>
        <v>Anbieter</v>
      </c>
      <c r="B110" s="40"/>
      <c r="C110" s="41"/>
      <c r="E110" s="296"/>
    </row>
    <row r="111" spans="1:5" s="20" customFormat="1" x14ac:dyDescent="0.35">
      <c r="A111" s="40" t="str">
        <f t="shared" si="1"/>
        <v>Anbieter</v>
      </c>
      <c r="B111" s="40"/>
      <c r="C111" s="41"/>
      <c r="E111" s="296"/>
    </row>
    <row r="112" spans="1:5" s="20" customFormat="1" x14ac:dyDescent="0.35">
      <c r="A112" s="40" t="str">
        <f t="shared" si="1"/>
        <v>Anbieter</v>
      </c>
      <c r="B112" s="40"/>
      <c r="C112" s="41"/>
      <c r="E112" s="296"/>
    </row>
    <row r="113" spans="1:3" x14ac:dyDescent="0.35">
      <c r="A113" s="40" t="str">
        <f t="shared" si="1"/>
        <v>Anbieter</v>
      </c>
      <c r="B113" s="40"/>
      <c r="C113" s="41"/>
    </row>
    <row r="114" spans="1:3" x14ac:dyDescent="0.35">
      <c r="A114" s="40" t="str">
        <f t="shared" si="1"/>
        <v>Anbieter</v>
      </c>
      <c r="B114" s="40"/>
      <c r="C114" s="41"/>
    </row>
    <row r="115" spans="1:3" x14ac:dyDescent="0.35">
      <c r="A115" s="40" t="str">
        <f t="shared" si="1"/>
        <v>Anbieter</v>
      </c>
      <c r="B115" s="40"/>
      <c r="C115" s="41"/>
    </row>
    <row r="116" spans="1:3" x14ac:dyDescent="0.35">
      <c r="A116" s="40" t="str">
        <f t="shared" si="1"/>
        <v>Anbieter</v>
      </c>
      <c r="B116" s="40"/>
      <c r="C116" s="41"/>
    </row>
    <row r="117" spans="1:3" x14ac:dyDescent="0.35">
      <c r="A117" s="40" t="str">
        <f t="shared" si="1"/>
        <v>Anbieter</v>
      </c>
      <c r="B117" s="40"/>
      <c r="C117" s="41"/>
    </row>
    <row r="118" spans="1:3" x14ac:dyDescent="0.35">
      <c r="A118" s="40" t="str">
        <f t="shared" si="1"/>
        <v>Anbieter</v>
      </c>
      <c r="B118" s="40"/>
      <c r="C118" s="41"/>
    </row>
    <row r="119" spans="1:3" x14ac:dyDescent="0.35">
      <c r="A119" s="40" t="str">
        <f t="shared" si="1"/>
        <v>Anbieter</v>
      </c>
      <c r="B119" s="40"/>
      <c r="C119" s="41"/>
    </row>
    <row r="120" spans="1:3" x14ac:dyDescent="0.35">
      <c r="A120" s="40" t="str">
        <f t="shared" si="1"/>
        <v>Anbieter</v>
      </c>
      <c r="B120" s="40"/>
      <c r="C120" s="41"/>
    </row>
    <row r="121" spans="1:3" x14ac:dyDescent="0.35">
      <c r="A121" s="40" t="str">
        <f t="shared" si="1"/>
        <v>Anbieter</v>
      </c>
      <c r="B121" s="40"/>
      <c r="C121" s="41"/>
    </row>
    <row r="122" spans="1:3" x14ac:dyDescent="0.35">
      <c r="A122" s="40" t="str">
        <f t="shared" si="1"/>
        <v>Anbieter</v>
      </c>
      <c r="B122" s="40"/>
      <c r="C122" s="41"/>
    </row>
    <row r="123" spans="1:3" x14ac:dyDescent="0.35">
      <c r="A123" s="40" t="str">
        <f t="shared" si="1"/>
        <v>Anbieter</v>
      </c>
      <c r="B123" s="40"/>
      <c r="C123" s="41"/>
    </row>
    <row r="124" spans="1:3" x14ac:dyDescent="0.35">
      <c r="A124" s="40" t="str">
        <f t="shared" si="1"/>
        <v>Anbieter</v>
      </c>
      <c r="B124" s="40"/>
      <c r="C124" s="41"/>
    </row>
    <row r="125" spans="1:3" x14ac:dyDescent="0.35">
      <c r="A125" s="40" t="str">
        <f t="shared" si="1"/>
        <v>Anbieter</v>
      </c>
      <c r="B125" s="40"/>
      <c r="C125" s="41"/>
    </row>
    <row r="126" spans="1:3" x14ac:dyDescent="0.35">
      <c r="A126" s="40" t="str">
        <f t="shared" si="1"/>
        <v>Anbieter</v>
      </c>
      <c r="B126" s="40"/>
      <c r="C126" s="41"/>
    </row>
    <row r="127" spans="1:3" x14ac:dyDescent="0.35">
      <c r="A127" s="40" t="str">
        <f t="shared" si="1"/>
        <v>Anbieter</v>
      </c>
      <c r="B127" s="40"/>
      <c r="C127" s="41"/>
    </row>
    <row r="128" spans="1:3" x14ac:dyDescent="0.35">
      <c r="A128" s="40" t="str">
        <f t="shared" si="1"/>
        <v>Anbieter</v>
      </c>
      <c r="B128" s="40"/>
      <c r="C128" s="41"/>
    </row>
    <row r="129" spans="1:3" x14ac:dyDescent="0.35">
      <c r="A129" s="40" t="str">
        <f t="shared" si="1"/>
        <v>Anbieter</v>
      </c>
      <c r="B129" s="40"/>
      <c r="C129" s="41"/>
    </row>
    <row r="130" spans="1:3" x14ac:dyDescent="0.35">
      <c r="A130" s="40" t="str">
        <f t="shared" si="1"/>
        <v>Anbieter</v>
      </c>
      <c r="B130" s="40"/>
      <c r="C130" s="41"/>
    </row>
    <row r="131" spans="1:3" x14ac:dyDescent="0.35">
      <c r="A131" s="40" t="str">
        <f t="shared" si="1"/>
        <v>Anbieter</v>
      </c>
      <c r="B131" s="40"/>
      <c r="C131" s="41"/>
    </row>
    <row r="132" spans="1:3" x14ac:dyDescent="0.35">
      <c r="A132" s="40" t="str">
        <f t="shared" si="1"/>
        <v>Anbieter</v>
      </c>
      <c r="B132" s="40"/>
      <c r="C132" s="41"/>
    </row>
    <row r="133" spans="1:3" x14ac:dyDescent="0.35">
      <c r="A133" s="40" t="str">
        <f t="shared" si="1"/>
        <v>Anbieter</v>
      </c>
      <c r="B133" s="40"/>
      <c r="C133" s="41"/>
    </row>
    <row r="134" spans="1:3" x14ac:dyDescent="0.35">
      <c r="A134" s="40" t="str">
        <f t="shared" si="1"/>
        <v>Anbieter</v>
      </c>
      <c r="B134" s="40"/>
      <c r="C134" s="41"/>
    </row>
    <row r="135" spans="1:3" x14ac:dyDescent="0.35">
      <c r="A135" s="40" t="str">
        <f t="shared" ref="A135:A198" si="2">LEFT(Bietername,8)</f>
        <v>Anbieter</v>
      </c>
      <c r="B135" s="40"/>
      <c r="C135" s="41"/>
    </row>
    <row r="136" spans="1:3" x14ac:dyDescent="0.35">
      <c r="A136" s="40" t="str">
        <f t="shared" si="2"/>
        <v>Anbieter</v>
      </c>
      <c r="B136" s="40"/>
      <c r="C136" s="41"/>
    </row>
    <row r="137" spans="1:3" x14ac:dyDescent="0.35">
      <c r="A137" s="40" t="str">
        <f t="shared" si="2"/>
        <v>Anbieter</v>
      </c>
      <c r="B137" s="40"/>
      <c r="C137" s="41"/>
    </row>
    <row r="138" spans="1:3" x14ac:dyDescent="0.35">
      <c r="A138" s="40" t="str">
        <f t="shared" si="2"/>
        <v>Anbieter</v>
      </c>
      <c r="B138" s="40"/>
      <c r="C138" s="41"/>
    </row>
    <row r="139" spans="1:3" x14ac:dyDescent="0.35">
      <c r="A139" s="40" t="str">
        <f t="shared" si="2"/>
        <v>Anbieter</v>
      </c>
      <c r="B139" s="40"/>
      <c r="C139" s="41"/>
    </row>
    <row r="140" spans="1:3" x14ac:dyDescent="0.35">
      <c r="A140" s="40" t="str">
        <f t="shared" si="2"/>
        <v>Anbieter</v>
      </c>
      <c r="B140" s="40"/>
      <c r="C140" s="41"/>
    </row>
    <row r="141" spans="1:3" x14ac:dyDescent="0.35">
      <c r="A141" s="40" t="str">
        <f t="shared" si="2"/>
        <v>Anbieter</v>
      </c>
      <c r="B141" s="40"/>
      <c r="C141" s="41"/>
    </row>
    <row r="142" spans="1:3" x14ac:dyDescent="0.35">
      <c r="A142" s="40" t="str">
        <f t="shared" si="2"/>
        <v>Anbieter</v>
      </c>
      <c r="B142" s="40"/>
      <c r="C142" s="41"/>
    </row>
    <row r="143" spans="1:3" x14ac:dyDescent="0.35">
      <c r="A143" s="40" t="str">
        <f t="shared" si="2"/>
        <v>Anbieter</v>
      </c>
      <c r="B143" s="40"/>
      <c r="C143" s="41"/>
    </row>
    <row r="144" spans="1:3" x14ac:dyDescent="0.35">
      <c r="A144" s="40" t="str">
        <f t="shared" si="2"/>
        <v>Anbieter</v>
      </c>
      <c r="B144" s="40"/>
      <c r="C144" s="41"/>
    </row>
    <row r="145" spans="1:5" x14ac:dyDescent="0.35">
      <c r="A145" s="40" t="str">
        <f t="shared" si="2"/>
        <v>Anbieter</v>
      </c>
      <c r="B145" s="40"/>
      <c r="C145" s="41"/>
    </row>
    <row r="146" spans="1:5" x14ac:dyDescent="0.35">
      <c r="A146" s="40" t="str">
        <f t="shared" si="2"/>
        <v>Anbieter</v>
      </c>
      <c r="B146" s="40"/>
      <c r="C146" s="41"/>
    </row>
    <row r="147" spans="1:5" s="20" customFormat="1" x14ac:dyDescent="0.35">
      <c r="A147" s="40" t="str">
        <f t="shared" si="2"/>
        <v>Anbieter</v>
      </c>
      <c r="B147" s="40"/>
      <c r="C147" s="41"/>
      <c r="E147" s="296"/>
    </row>
    <row r="148" spans="1:5" s="20" customFormat="1" x14ac:dyDescent="0.35">
      <c r="A148" s="40" t="str">
        <f t="shared" si="2"/>
        <v>Anbieter</v>
      </c>
      <c r="B148" s="40"/>
      <c r="C148" s="41"/>
      <c r="E148" s="296"/>
    </row>
    <row r="149" spans="1:5" s="20" customFormat="1" x14ac:dyDescent="0.35">
      <c r="A149" s="40" t="str">
        <f t="shared" si="2"/>
        <v>Anbieter</v>
      </c>
      <c r="B149" s="40"/>
      <c r="C149" s="41"/>
      <c r="E149" s="296"/>
    </row>
    <row r="150" spans="1:5" s="20" customFormat="1" x14ac:dyDescent="0.35">
      <c r="A150" s="40" t="str">
        <f t="shared" si="2"/>
        <v>Anbieter</v>
      </c>
      <c r="B150" s="40"/>
      <c r="C150" s="41"/>
      <c r="E150" s="296"/>
    </row>
    <row r="151" spans="1:5" s="20" customFormat="1" x14ac:dyDescent="0.35">
      <c r="A151" s="40" t="str">
        <f t="shared" si="2"/>
        <v>Anbieter</v>
      </c>
      <c r="B151" s="40"/>
      <c r="C151" s="41"/>
      <c r="E151" s="296"/>
    </row>
    <row r="152" spans="1:5" s="20" customFormat="1" x14ac:dyDescent="0.35">
      <c r="A152" s="40" t="str">
        <f t="shared" si="2"/>
        <v>Anbieter</v>
      </c>
      <c r="B152" s="40"/>
      <c r="C152" s="41"/>
      <c r="E152" s="296"/>
    </row>
    <row r="153" spans="1:5" s="20" customFormat="1" x14ac:dyDescent="0.35">
      <c r="A153" s="40" t="str">
        <f t="shared" si="2"/>
        <v>Anbieter</v>
      </c>
      <c r="B153" s="40"/>
      <c r="C153" s="41"/>
      <c r="E153" s="296"/>
    </row>
    <row r="154" spans="1:5" s="20" customFormat="1" x14ac:dyDescent="0.35">
      <c r="A154" s="40" t="str">
        <f t="shared" si="2"/>
        <v>Anbieter</v>
      </c>
      <c r="B154" s="40"/>
      <c r="C154" s="41"/>
      <c r="E154" s="296"/>
    </row>
    <row r="155" spans="1:5" s="20" customFormat="1" x14ac:dyDescent="0.35">
      <c r="A155" s="40" t="str">
        <f t="shared" si="2"/>
        <v>Anbieter</v>
      </c>
      <c r="B155" s="40"/>
      <c r="C155" s="41"/>
      <c r="E155" s="296"/>
    </row>
    <row r="156" spans="1:5" s="20" customFormat="1" x14ac:dyDescent="0.35">
      <c r="A156" s="40" t="str">
        <f t="shared" si="2"/>
        <v>Anbieter</v>
      </c>
      <c r="B156" s="40"/>
      <c r="C156" s="41"/>
      <c r="E156" s="296"/>
    </row>
    <row r="157" spans="1:5" s="20" customFormat="1" x14ac:dyDescent="0.35">
      <c r="A157" s="40" t="str">
        <f t="shared" si="2"/>
        <v>Anbieter</v>
      </c>
      <c r="B157" s="40"/>
      <c r="C157" s="41"/>
      <c r="E157" s="296"/>
    </row>
    <row r="158" spans="1:5" s="20" customFormat="1" x14ac:dyDescent="0.35">
      <c r="A158" s="40" t="str">
        <f t="shared" si="2"/>
        <v>Anbieter</v>
      </c>
      <c r="B158" s="40"/>
      <c r="C158" s="41"/>
      <c r="E158" s="296"/>
    </row>
    <row r="159" spans="1:5" s="20" customFormat="1" x14ac:dyDescent="0.35">
      <c r="A159" s="40" t="str">
        <f t="shared" si="2"/>
        <v>Anbieter</v>
      </c>
      <c r="B159" s="40"/>
      <c r="C159" s="41"/>
      <c r="E159" s="296"/>
    </row>
    <row r="160" spans="1:5" x14ac:dyDescent="0.35">
      <c r="A160" s="40" t="str">
        <f t="shared" si="2"/>
        <v>Anbieter</v>
      </c>
      <c r="B160" s="40"/>
      <c r="C160" s="41"/>
    </row>
    <row r="161" spans="1:3" x14ac:dyDescent="0.35">
      <c r="A161" s="40" t="str">
        <f t="shared" si="2"/>
        <v>Anbieter</v>
      </c>
      <c r="B161" s="40"/>
      <c r="C161" s="41"/>
    </row>
    <row r="162" spans="1:3" x14ac:dyDescent="0.35">
      <c r="A162" s="40" t="str">
        <f t="shared" si="2"/>
        <v>Anbieter</v>
      </c>
      <c r="B162" s="40"/>
      <c r="C162" s="41"/>
    </row>
    <row r="163" spans="1:3" x14ac:dyDescent="0.35">
      <c r="A163" s="40" t="str">
        <f t="shared" si="2"/>
        <v>Anbieter</v>
      </c>
      <c r="B163" s="40"/>
      <c r="C163" s="41"/>
    </row>
    <row r="164" spans="1:3" x14ac:dyDescent="0.35">
      <c r="A164" s="40" t="str">
        <f t="shared" si="2"/>
        <v>Anbieter</v>
      </c>
      <c r="B164" s="40"/>
      <c r="C164" s="41"/>
    </row>
    <row r="165" spans="1:3" x14ac:dyDescent="0.35">
      <c r="A165" s="40" t="str">
        <f t="shared" si="2"/>
        <v>Anbieter</v>
      </c>
      <c r="B165" s="40"/>
      <c r="C165" s="41"/>
    </row>
    <row r="166" spans="1:3" x14ac:dyDescent="0.35">
      <c r="A166" s="40" t="str">
        <f t="shared" si="2"/>
        <v>Anbieter</v>
      </c>
      <c r="B166" s="40"/>
      <c r="C166" s="41"/>
    </row>
    <row r="167" spans="1:3" x14ac:dyDescent="0.35">
      <c r="A167" s="40" t="str">
        <f t="shared" si="2"/>
        <v>Anbieter</v>
      </c>
      <c r="B167" s="40"/>
      <c r="C167" s="41"/>
    </row>
    <row r="168" spans="1:3" x14ac:dyDescent="0.35">
      <c r="A168" s="40" t="str">
        <f t="shared" si="2"/>
        <v>Anbieter</v>
      </c>
      <c r="B168" s="40"/>
      <c r="C168" s="41"/>
    </row>
    <row r="169" spans="1:3" x14ac:dyDescent="0.35">
      <c r="A169" s="40" t="str">
        <f t="shared" si="2"/>
        <v>Anbieter</v>
      </c>
      <c r="B169" s="40"/>
      <c r="C169" s="41"/>
    </row>
    <row r="170" spans="1:3" x14ac:dyDescent="0.35">
      <c r="A170" s="40" t="str">
        <f t="shared" si="2"/>
        <v>Anbieter</v>
      </c>
      <c r="B170" s="40"/>
      <c r="C170" s="41"/>
    </row>
    <row r="171" spans="1:3" x14ac:dyDescent="0.35">
      <c r="A171" s="40" t="str">
        <f t="shared" si="2"/>
        <v>Anbieter</v>
      </c>
      <c r="B171" s="40"/>
      <c r="C171" s="41"/>
    </row>
    <row r="172" spans="1:3" x14ac:dyDescent="0.35">
      <c r="A172" s="40" t="str">
        <f t="shared" si="2"/>
        <v>Anbieter</v>
      </c>
      <c r="B172" s="40"/>
      <c r="C172" s="41"/>
    </row>
    <row r="173" spans="1:3" x14ac:dyDescent="0.35">
      <c r="A173" s="40" t="str">
        <f t="shared" si="2"/>
        <v>Anbieter</v>
      </c>
      <c r="B173" s="40"/>
      <c r="C173" s="41"/>
    </row>
    <row r="174" spans="1:3" x14ac:dyDescent="0.35">
      <c r="A174" s="40" t="str">
        <f t="shared" si="2"/>
        <v>Anbieter</v>
      </c>
      <c r="B174" s="40"/>
      <c r="C174" s="41"/>
    </row>
    <row r="175" spans="1:3" x14ac:dyDescent="0.35">
      <c r="A175" s="40" t="str">
        <f t="shared" si="2"/>
        <v>Anbieter</v>
      </c>
      <c r="B175" s="40"/>
      <c r="C175" s="41"/>
    </row>
    <row r="176" spans="1:3" x14ac:dyDescent="0.35">
      <c r="A176" s="40" t="str">
        <f t="shared" si="2"/>
        <v>Anbieter</v>
      </c>
      <c r="B176" s="40"/>
      <c r="C176" s="41"/>
    </row>
    <row r="177" spans="1:3" x14ac:dyDescent="0.35">
      <c r="A177" s="40" t="str">
        <f t="shared" si="2"/>
        <v>Anbieter</v>
      </c>
      <c r="B177" s="40"/>
      <c r="C177" s="41"/>
    </row>
    <row r="178" spans="1:3" x14ac:dyDescent="0.35">
      <c r="A178" s="40" t="str">
        <f t="shared" si="2"/>
        <v>Anbieter</v>
      </c>
      <c r="B178" s="40"/>
      <c r="C178" s="41"/>
    </row>
    <row r="179" spans="1:3" x14ac:dyDescent="0.35">
      <c r="A179" s="40" t="str">
        <f t="shared" si="2"/>
        <v>Anbieter</v>
      </c>
      <c r="B179" s="40"/>
      <c r="C179" s="41"/>
    </row>
    <row r="180" spans="1:3" x14ac:dyDescent="0.35">
      <c r="A180" s="40" t="str">
        <f t="shared" si="2"/>
        <v>Anbieter</v>
      </c>
      <c r="B180" s="40"/>
      <c r="C180" s="41"/>
    </row>
    <row r="181" spans="1:3" x14ac:dyDescent="0.35">
      <c r="A181" s="40" t="str">
        <f t="shared" si="2"/>
        <v>Anbieter</v>
      </c>
      <c r="B181" s="40"/>
      <c r="C181" s="41"/>
    </row>
    <row r="182" spans="1:3" x14ac:dyDescent="0.35">
      <c r="A182" s="40" t="str">
        <f t="shared" si="2"/>
        <v>Anbieter</v>
      </c>
      <c r="B182" s="40"/>
      <c r="C182" s="41"/>
    </row>
    <row r="183" spans="1:3" x14ac:dyDescent="0.35">
      <c r="A183" s="40" t="str">
        <f t="shared" si="2"/>
        <v>Anbieter</v>
      </c>
      <c r="B183" s="40"/>
      <c r="C183" s="41"/>
    </row>
    <row r="184" spans="1:3" x14ac:dyDescent="0.35">
      <c r="A184" s="40" t="str">
        <f t="shared" si="2"/>
        <v>Anbieter</v>
      </c>
      <c r="B184" s="40"/>
      <c r="C184" s="41"/>
    </row>
    <row r="185" spans="1:3" x14ac:dyDescent="0.35">
      <c r="A185" s="40" t="str">
        <f t="shared" si="2"/>
        <v>Anbieter</v>
      </c>
      <c r="B185" s="40"/>
      <c r="C185" s="41"/>
    </row>
    <row r="186" spans="1:3" x14ac:dyDescent="0.35">
      <c r="A186" s="40" t="str">
        <f t="shared" si="2"/>
        <v>Anbieter</v>
      </c>
      <c r="B186" s="40"/>
      <c r="C186" s="41"/>
    </row>
    <row r="187" spans="1:3" x14ac:dyDescent="0.35">
      <c r="A187" s="40" t="str">
        <f t="shared" si="2"/>
        <v>Anbieter</v>
      </c>
      <c r="B187" s="40"/>
      <c r="C187" s="41"/>
    </row>
    <row r="188" spans="1:3" x14ac:dyDescent="0.35">
      <c r="A188" s="40" t="str">
        <f t="shared" si="2"/>
        <v>Anbieter</v>
      </c>
      <c r="B188" s="40"/>
      <c r="C188" s="41"/>
    </row>
    <row r="189" spans="1:3" x14ac:dyDescent="0.35">
      <c r="A189" s="40" t="str">
        <f t="shared" si="2"/>
        <v>Anbieter</v>
      </c>
      <c r="B189" s="40"/>
      <c r="C189" s="41"/>
    </row>
    <row r="190" spans="1:3" x14ac:dyDescent="0.35">
      <c r="A190" s="40" t="str">
        <f t="shared" si="2"/>
        <v>Anbieter</v>
      </c>
      <c r="B190" s="40"/>
      <c r="C190" s="41"/>
    </row>
    <row r="191" spans="1:3" x14ac:dyDescent="0.35">
      <c r="A191" s="40" t="str">
        <f t="shared" si="2"/>
        <v>Anbieter</v>
      </c>
      <c r="B191" s="40"/>
      <c r="C191" s="41"/>
    </row>
    <row r="192" spans="1:3" x14ac:dyDescent="0.35">
      <c r="A192" s="40" t="str">
        <f t="shared" si="2"/>
        <v>Anbieter</v>
      </c>
      <c r="B192" s="40"/>
      <c r="C192" s="41"/>
    </row>
    <row r="193" spans="1:5" x14ac:dyDescent="0.35">
      <c r="A193" s="40" t="str">
        <f t="shared" si="2"/>
        <v>Anbieter</v>
      </c>
      <c r="B193" s="40"/>
      <c r="C193" s="41"/>
    </row>
    <row r="194" spans="1:5" s="20" customFormat="1" x14ac:dyDescent="0.35">
      <c r="A194" s="40" t="str">
        <f t="shared" si="2"/>
        <v>Anbieter</v>
      </c>
      <c r="B194" s="40"/>
      <c r="C194" s="41"/>
      <c r="E194" s="296"/>
    </row>
    <row r="195" spans="1:5" s="20" customFormat="1" x14ac:dyDescent="0.35">
      <c r="A195" s="40" t="str">
        <f t="shared" si="2"/>
        <v>Anbieter</v>
      </c>
      <c r="B195" s="40"/>
      <c r="C195" s="41"/>
      <c r="E195" s="296"/>
    </row>
    <row r="196" spans="1:5" s="20" customFormat="1" x14ac:dyDescent="0.35">
      <c r="A196" s="40" t="str">
        <f t="shared" si="2"/>
        <v>Anbieter</v>
      </c>
      <c r="B196" s="40"/>
      <c r="C196" s="41"/>
      <c r="E196" s="296"/>
    </row>
    <row r="197" spans="1:5" s="20" customFormat="1" x14ac:dyDescent="0.35">
      <c r="A197" s="40" t="str">
        <f t="shared" si="2"/>
        <v>Anbieter</v>
      </c>
      <c r="B197" s="40"/>
      <c r="C197" s="41"/>
      <c r="E197" s="296"/>
    </row>
    <row r="198" spans="1:5" s="20" customFormat="1" x14ac:dyDescent="0.35">
      <c r="A198" s="40" t="str">
        <f t="shared" si="2"/>
        <v>Anbieter</v>
      </c>
      <c r="B198" s="40"/>
      <c r="C198" s="41"/>
      <c r="E198" s="296"/>
    </row>
    <row r="199" spans="1:5" s="20" customFormat="1" x14ac:dyDescent="0.35">
      <c r="A199" s="40" t="str">
        <f t="shared" ref="A199:A262" si="3">LEFT(Bietername,8)</f>
        <v>Anbieter</v>
      </c>
      <c r="B199" s="40"/>
      <c r="C199" s="41"/>
      <c r="E199" s="296"/>
    </row>
    <row r="200" spans="1:5" s="20" customFormat="1" x14ac:dyDescent="0.35">
      <c r="A200" s="40" t="str">
        <f t="shared" si="3"/>
        <v>Anbieter</v>
      </c>
      <c r="B200" s="40"/>
      <c r="C200" s="41"/>
      <c r="E200" s="296"/>
    </row>
    <row r="201" spans="1:5" s="20" customFormat="1" x14ac:dyDescent="0.35">
      <c r="A201" s="40" t="str">
        <f t="shared" si="3"/>
        <v>Anbieter</v>
      </c>
      <c r="B201" s="40"/>
      <c r="C201" s="41"/>
      <c r="E201" s="296"/>
    </row>
    <row r="202" spans="1:5" s="20" customFormat="1" x14ac:dyDescent="0.35">
      <c r="A202" s="40" t="str">
        <f t="shared" si="3"/>
        <v>Anbieter</v>
      </c>
      <c r="B202" s="40"/>
      <c r="C202" s="41"/>
      <c r="E202" s="296"/>
    </row>
    <row r="203" spans="1:5" s="20" customFormat="1" x14ac:dyDescent="0.35">
      <c r="A203" s="40" t="str">
        <f t="shared" si="3"/>
        <v>Anbieter</v>
      </c>
      <c r="B203" s="40"/>
      <c r="C203" s="41"/>
      <c r="E203" s="296"/>
    </row>
    <row r="204" spans="1:5" s="20" customFormat="1" x14ac:dyDescent="0.35">
      <c r="A204" s="40" t="str">
        <f t="shared" si="3"/>
        <v>Anbieter</v>
      </c>
      <c r="B204" s="40"/>
      <c r="C204" s="41"/>
      <c r="E204" s="296"/>
    </row>
    <row r="205" spans="1:5" s="20" customFormat="1" x14ac:dyDescent="0.35">
      <c r="A205" s="40" t="str">
        <f t="shared" si="3"/>
        <v>Anbieter</v>
      </c>
      <c r="B205" s="40"/>
      <c r="C205" s="41"/>
      <c r="E205" s="296"/>
    </row>
    <row r="206" spans="1:5" s="20" customFormat="1" x14ac:dyDescent="0.35">
      <c r="A206" s="40" t="str">
        <f t="shared" si="3"/>
        <v>Anbieter</v>
      </c>
      <c r="B206" s="40"/>
      <c r="C206" s="41"/>
      <c r="E206" s="296"/>
    </row>
    <row r="207" spans="1:5" x14ac:dyDescent="0.35">
      <c r="A207" s="40" t="str">
        <f t="shared" si="3"/>
        <v>Anbieter</v>
      </c>
      <c r="B207" s="40"/>
      <c r="C207" s="41"/>
    </row>
    <row r="208" spans="1:5" x14ac:dyDescent="0.35">
      <c r="A208" s="40" t="str">
        <f t="shared" si="3"/>
        <v>Anbieter</v>
      </c>
      <c r="B208" s="40"/>
      <c r="C208" s="41"/>
    </row>
    <row r="209" spans="1:3" x14ac:dyDescent="0.35">
      <c r="A209" s="40" t="str">
        <f t="shared" si="3"/>
        <v>Anbieter</v>
      </c>
      <c r="B209" s="40"/>
      <c r="C209" s="41"/>
    </row>
    <row r="210" spans="1:3" x14ac:dyDescent="0.35">
      <c r="A210" s="40" t="str">
        <f t="shared" si="3"/>
        <v>Anbieter</v>
      </c>
      <c r="B210" s="40"/>
      <c r="C210" s="41"/>
    </row>
    <row r="211" spans="1:3" x14ac:dyDescent="0.35">
      <c r="A211" s="40" t="str">
        <f t="shared" si="3"/>
        <v>Anbieter</v>
      </c>
      <c r="B211" s="40"/>
      <c r="C211" s="41"/>
    </row>
    <row r="212" spans="1:3" x14ac:dyDescent="0.35">
      <c r="A212" s="40" t="str">
        <f t="shared" si="3"/>
        <v>Anbieter</v>
      </c>
      <c r="B212" s="40"/>
      <c r="C212" s="41"/>
    </row>
    <row r="213" spans="1:3" x14ac:dyDescent="0.35">
      <c r="A213" s="40" t="str">
        <f t="shared" si="3"/>
        <v>Anbieter</v>
      </c>
      <c r="B213" s="40"/>
      <c r="C213" s="41"/>
    </row>
    <row r="214" spans="1:3" x14ac:dyDescent="0.35">
      <c r="A214" s="40" t="str">
        <f t="shared" si="3"/>
        <v>Anbieter</v>
      </c>
      <c r="B214" s="40"/>
      <c r="C214" s="41"/>
    </row>
    <row r="215" spans="1:3" x14ac:dyDescent="0.35">
      <c r="A215" s="40" t="str">
        <f t="shared" si="3"/>
        <v>Anbieter</v>
      </c>
      <c r="B215" s="40"/>
      <c r="C215" s="41"/>
    </row>
    <row r="216" spans="1:3" x14ac:dyDescent="0.35">
      <c r="A216" s="40" t="str">
        <f t="shared" si="3"/>
        <v>Anbieter</v>
      </c>
      <c r="B216" s="40"/>
      <c r="C216" s="41"/>
    </row>
    <row r="217" spans="1:3" x14ac:dyDescent="0.35">
      <c r="A217" s="40" t="str">
        <f t="shared" si="3"/>
        <v>Anbieter</v>
      </c>
      <c r="B217" s="40"/>
      <c r="C217" s="41"/>
    </row>
    <row r="218" spans="1:3" x14ac:dyDescent="0.35">
      <c r="A218" s="40" t="str">
        <f t="shared" si="3"/>
        <v>Anbieter</v>
      </c>
      <c r="B218" s="40"/>
      <c r="C218" s="41"/>
    </row>
    <row r="219" spans="1:3" x14ac:dyDescent="0.35">
      <c r="A219" s="40" t="str">
        <f t="shared" si="3"/>
        <v>Anbieter</v>
      </c>
      <c r="B219" s="40"/>
      <c r="C219" s="41"/>
    </row>
    <row r="220" spans="1:3" x14ac:dyDescent="0.35">
      <c r="A220" s="40" t="str">
        <f t="shared" si="3"/>
        <v>Anbieter</v>
      </c>
      <c r="B220" s="40"/>
      <c r="C220" s="41"/>
    </row>
    <row r="221" spans="1:3" x14ac:dyDescent="0.35">
      <c r="A221" s="40" t="str">
        <f t="shared" si="3"/>
        <v>Anbieter</v>
      </c>
      <c r="B221" s="40"/>
      <c r="C221" s="41"/>
    </row>
    <row r="222" spans="1:3" x14ac:dyDescent="0.35">
      <c r="A222" s="40" t="str">
        <f t="shared" si="3"/>
        <v>Anbieter</v>
      </c>
      <c r="B222" s="40"/>
      <c r="C222" s="41"/>
    </row>
    <row r="223" spans="1:3" x14ac:dyDescent="0.35">
      <c r="A223" s="40" t="str">
        <f t="shared" si="3"/>
        <v>Anbieter</v>
      </c>
      <c r="B223" s="40"/>
      <c r="C223" s="41"/>
    </row>
    <row r="224" spans="1:3" x14ac:dyDescent="0.35">
      <c r="A224" s="40" t="str">
        <f t="shared" si="3"/>
        <v>Anbieter</v>
      </c>
      <c r="B224" s="40"/>
      <c r="C224" s="41"/>
    </row>
    <row r="225" spans="1:3" x14ac:dyDescent="0.35">
      <c r="A225" s="40" t="str">
        <f t="shared" si="3"/>
        <v>Anbieter</v>
      </c>
      <c r="B225" s="40"/>
      <c r="C225" s="41"/>
    </row>
    <row r="226" spans="1:3" x14ac:dyDescent="0.35">
      <c r="A226" s="40" t="str">
        <f t="shared" si="3"/>
        <v>Anbieter</v>
      </c>
      <c r="B226" s="40"/>
      <c r="C226" s="41"/>
    </row>
    <row r="227" spans="1:3" x14ac:dyDescent="0.35">
      <c r="A227" s="40" t="str">
        <f t="shared" si="3"/>
        <v>Anbieter</v>
      </c>
      <c r="B227" s="40"/>
      <c r="C227" s="41"/>
    </row>
    <row r="228" spans="1:3" x14ac:dyDescent="0.35">
      <c r="A228" s="40" t="str">
        <f t="shared" si="3"/>
        <v>Anbieter</v>
      </c>
      <c r="B228" s="40"/>
      <c r="C228" s="41"/>
    </row>
    <row r="229" spans="1:3" x14ac:dyDescent="0.35">
      <c r="A229" s="40" t="str">
        <f t="shared" si="3"/>
        <v>Anbieter</v>
      </c>
      <c r="B229" s="40"/>
      <c r="C229" s="41"/>
    </row>
    <row r="230" spans="1:3" x14ac:dyDescent="0.35">
      <c r="A230" s="40" t="str">
        <f t="shared" si="3"/>
        <v>Anbieter</v>
      </c>
      <c r="B230" s="40"/>
      <c r="C230" s="41"/>
    </row>
    <row r="231" spans="1:3" x14ac:dyDescent="0.35">
      <c r="A231" s="40" t="str">
        <f t="shared" si="3"/>
        <v>Anbieter</v>
      </c>
      <c r="B231" s="40"/>
      <c r="C231" s="41"/>
    </row>
    <row r="232" spans="1:3" x14ac:dyDescent="0.35">
      <c r="A232" s="40" t="str">
        <f t="shared" si="3"/>
        <v>Anbieter</v>
      </c>
      <c r="B232" s="40"/>
      <c r="C232" s="41"/>
    </row>
    <row r="233" spans="1:3" x14ac:dyDescent="0.35">
      <c r="A233" s="40" t="str">
        <f t="shared" si="3"/>
        <v>Anbieter</v>
      </c>
      <c r="B233" s="40"/>
      <c r="C233" s="41"/>
    </row>
    <row r="234" spans="1:3" x14ac:dyDescent="0.35">
      <c r="A234" s="40" t="str">
        <f t="shared" si="3"/>
        <v>Anbieter</v>
      </c>
      <c r="B234" s="40"/>
      <c r="C234" s="41"/>
    </row>
    <row r="235" spans="1:3" x14ac:dyDescent="0.35">
      <c r="A235" s="40" t="str">
        <f t="shared" si="3"/>
        <v>Anbieter</v>
      </c>
      <c r="B235" s="40"/>
      <c r="C235" s="41"/>
    </row>
    <row r="236" spans="1:3" x14ac:dyDescent="0.35">
      <c r="A236" s="40" t="str">
        <f t="shared" si="3"/>
        <v>Anbieter</v>
      </c>
      <c r="B236" s="40"/>
      <c r="C236" s="41"/>
    </row>
    <row r="237" spans="1:3" x14ac:dyDescent="0.35">
      <c r="A237" s="40" t="str">
        <f t="shared" si="3"/>
        <v>Anbieter</v>
      </c>
      <c r="B237" s="40"/>
      <c r="C237" s="41"/>
    </row>
    <row r="238" spans="1:3" x14ac:dyDescent="0.35">
      <c r="A238" s="40" t="str">
        <f t="shared" si="3"/>
        <v>Anbieter</v>
      </c>
      <c r="B238" s="40"/>
      <c r="C238" s="41"/>
    </row>
    <row r="239" spans="1:3" x14ac:dyDescent="0.35">
      <c r="A239" s="40" t="str">
        <f t="shared" si="3"/>
        <v>Anbieter</v>
      </c>
      <c r="B239" s="40"/>
      <c r="C239" s="41"/>
    </row>
    <row r="240" spans="1:3" x14ac:dyDescent="0.35">
      <c r="A240" s="40" t="str">
        <f t="shared" si="3"/>
        <v>Anbieter</v>
      </c>
      <c r="B240" s="40"/>
      <c r="C240" s="41"/>
    </row>
    <row r="241" spans="1:5" s="20" customFormat="1" x14ac:dyDescent="0.35">
      <c r="A241" s="40" t="str">
        <f t="shared" si="3"/>
        <v>Anbieter</v>
      </c>
      <c r="B241" s="40"/>
      <c r="C241" s="41"/>
      <c r="E241" s="296"/>
    </row>
    <row r="242" spans="1:5" s="20" customFormat="1" x14ac:dyDescent="0.35">
      <c r="A242" s="40" t="str">
        <f t="shared" si="3"/>
        <v>Anbieter</v>
      </c>
      <c r="B242" s="40"/>
      <c r="C242" s="41"/>
      <c r="E242" s="296"/>
    </row>
    <row r="243" spans="1:5" s="20" customFormat="1" x14ac:dyDescent="0.35">
      <c r="A243" s="40" t="str">
        <f t="shared" si="3"/>
        <v>Anbieter</v>
      </c>
      <c r="B243" s="40"/>
      <c r="C243" s="41"/>
      <c r="E243" s="296"/>
    </row>
    <row r="244" spans="1:5" s="20" customFormat="1" x14ac:dyDescent="0.35">
      <c r="A244" s="40" t="str">
        <f t="shared" si="3"/>
        <v>Anbieter</v>
      </c>
      <c r="B244" s="40"/>
      <c r="C244" s="41"/>
      <c r="E244" s="296"/>
    </row>
    <row r="245" spans="1:5" s="20" customFormat="1" x14ac:dyDescent="0.35">
      <c r="A245" s="40" t="str">
        <f t="shared" si="3"/>
        <v>Anbieter</v>
      </c>
      <c r="B245" s="40"/>
      <c r="C245" s="41"/>
      <c r="E245" s="296"/>
    </row>
    <row r="246" spans="1:5" s="20" customFormat="1" x14ac:dyDescent="0.35">
      <c r="A246" s="40" t="str">
        <f t="shared" si="3"/>
        <v>Anbieter</v>
      </c>
      <c r="B246" s="40"/>
      <c r="C246" s="41"/>
      <c r="E246" s="296"/>
    </row>
    <row r="247" spans="1:5" s="20" customFormat="1" x14ac:dyDescent="0.35">
      <c r="A247" s="40" t="str">
        <f t="shared" si="3"/>
        <v>Anbieter</v>
      </c>
      <c r="B247" s="40"/>
      <c r="C247" s="41"/>
      <c r="E247" s="296"/>
    </row>
    <row r="248" spans="1:5" s="20" customFormat="1" x14ac:dyDescent="0.35">
      <c r="A248" s="40" t="str">
        <f t="shared" si="3"/>
        <v>Anbieter</v>
      </c>
      <c r="B248" s="40"/>
      <c r="C248" s="41"/>
      <c r="E248" s="296"/>
    </row>
    <row r="249" spans="1:5" s="20" customFormat="1" x14ac:dyDescent="0.35">
      <c r="A249" s="40" t="str">
        <f t="shared" si="3"/>
        <v>Anbieter</v>
      </c>
      <c r="B249" s="40"/>
      <c r="C249" s="41"/>
      <c r="E249" s="296"/>
    </row>
    <row r="250" spans="1:5" s="20" customFormat="1" x14ac:dyDescent="0.35">
      <c r="A250" s="40" t="str">
        <f t="shared" si="3"/>
        <v>Anbieter</v>
      </c>
      <c r="B250" s="40"/>
      <c r="C250" s="41"/>
      <c r="E250" s="296"/>
    </row>
    <row r="251" spans="1:5" s="20" customFormat="1" x14ac:dyDescent="0.35">
      <c r="A251" s="40" t="str">
        <f t="shared" si="3"/>
        <v>Anbieter</v>
      </c>
      <c r="B251" s="40"/>
      <c r="C251" s="41"/>
      <c r="E251" s="296"/>
    </row>
    <row r="252" spans="1:5" s="20" customFormat="1" x14ac:dyDescent="0.35">
      <c r="A252" s="40" t="str">
        <f t="shared" si="3"/>
        <v>Anbieter</v>
      </c>
      <c r="B252" s="40"/>
      <c r="C252" s="41"/>
      <c r="E252" s="296"/>
    </row>
    <row r="253" spans="1:5" s="20" customFormat="1" x14ac:dyDescent="0.35">
      <c r="A253" s="40" t="str">
        <f t="shared" si="3"/>
        <v>Anbieter</v>
      </c>
      <c r="B253" s="40"/>
      <c r="C253" s="41"/>
      <c r="E253" s="296"/>
    </row>
    <row r="254" spans="1:5" x14ac:dyDescent="0.35">
      <c r="A254" s="40" t="str">
        <f t="shared" si="3"/>
        <v>Anbieter</v>
      </c>
      <c r="B254" s="40"/>
      <c r="C254" s="41"/>
    </row>
    <row r="255" spans="1:5" x14ac:dyDescent="0.35">
      <c r="A255" s="40" t="str">
        <f t="shared" si="3"/>
        <v>Anbieter</v>
      </c>
      <c r="B255" s="40"/>
      <c r="C255" s="41"/>
    </row>
    <row r="256" spans="1:5" x14ac:dyDescent="0.35">
      <c r="A256" s="40" t="str">
        <f t="shared" si="3"/>
        <v>Anbieter</v>
      </c>
      <c r="B256" s="40"/>
      <c r="C256" s="41"/>
    </row>
    <row r="257" spans="1:3" x14ac:dyDescent="0.35">
      <c r="A257" s="40" t="str">
        <f t="shared" si="3"/>
        <v>Anbieter</v>
      </c>
      <c r="B257" s="40"/>
      <c r="C257" s="41"/>
    </row>
    <row r="258" spans="1:3" x14ac:dyDescent="0.35">
      <c r="A258" s="40" t="str">
        <f t="shared" si="3"/>
        <v>Anbieter</v>
      </c>
      <c r="B258" s="40"/>
      <c r="C258" s="41"/>
    </row>
    <row r="259" spans="1:3" x14ac:dyDescent="0.35">
      <c r="A259" s="40" t="str">
        <f t="shared" si="3"/>
        <v>Anbieter</v>
      </c>
      <c r="B259" s="40"/>
      <c r="C259" s="41"/>
    </row>
    <row r="260" spans="1:3" x14ac:dyDescent="0.35">
      <c r="A260" s="40" t="str">
        <f t="shared" si="3"/>
        <v>Anbieter</v>
      </c>
      <c r="B260" s="40"/>
      <c r="C260" s="41"/>
    </row>
    <row r="261" spans="1:3" x14ac:dyDescent="0.35">
      <c r="A261" s="40" t="str">
        <f t="shared" si="3"/>
        <v>Anbieter</v>
      </c>
      <c r="B261" s="40"/>
      <c r="C261" s="41"/>
    </row>
    <row r="262" spans="1:3" x14ac:dyDescent="0.35">
      <c r="A262" s="40" t="str">
        <f t="shared" si="3"/>
        <v>Anbieter</v>
      </c>
      <c r="B262" s="40"/>
      <c r="C262" s="41"/>
    </row>
    <row r="263" spans="1:3" x14ac:dyDescent="0.35">
      <c r="A263" s="40" t="str">
        <f t="shared" ref="A263:A326" si="4">LEFT(Bietername,8)</f>
        <v>Anbieter</v>
      </c>
      <c r="B263" s="40"/>
      <c r="C263" s="41"/>
    </row>
    <row r="264" spans="1:3" x14ac:dyDescent="0.35">
      <c r="A264" s="40" t="str">
        <f t="shared" si="4"/>
        <v>Anbieter</v>
      </c>
      <c r="B264" s="40"/>
      <c r="C264" s="41"/>
    </row>
    <row r="265" spans="1:3" x14ac:dyDescent="0.35">
      <c r="A265" s="40" t="str">
        <f t="shared" si="4"/>
        <v>Anbieter</v>
      </c>
      <c r="B265" s="40"/>
      <c r="C265" s="41"/>
    </row>
    <row r="266" spans="1:3" x14ac:dyDescent="0.35">
      <c r="A266" s="40" t="str">
        <f t="shared" si="4"/>
        <v>Anbieter</v>
      </c>
      <c r="B266" s="40"/>
      <c r="C266" s="41"/>
    </row>
    <row r="267" spans="1:3" x14ac:dyDescent="0.35">
      <c r="A267" s="40" t="str">
        <f t="shared" si="4"/>
        <v>Anbieter</v>
      </c>
      <c r="B267" s="40"/>
      <c r="C267" s="41"/>
    </row>
    <row r="268" spans="1:3" x14ac:dyDescent="0.35">
      <c r="A268" s="40" t="str">
        <f t="shared" si="4"/>
        <v>Anbieter</v>
      </c>
      <c r="B268" s="40"/>
      <c r="C268" s="41"/>
    </row>
    <row r="269" spans="1:3" x14ac:dyDescent="0.35">
      <c r="A269" s="40" t="str">
        <f t="shared" si="4"/>
        <v>Anbieter</v>
      </c>
      <c r="B269" s="40"/>
      <c r="C269" s="41"/>
    </row>
    <row r="270" spans="1:3" x14ac:dyDescent="0.35">
      <c r="A270" s="40" t="str">
        <f t="shared" si="4"/>
        <v>Anbieter</v>
      </c>
      <c r="B270" s="40"/>
      <c r="C270" s="41"/>
    </row>
    <row r="271" spans="1:3" x14ac:dyDescent="0.35">
      <c r="A271" s="40" t="str">
        <f t="shared" si="4"/>
        <v>Anbieter</v>
      </c>
      <c r="B271" s="40"/>
      <c r="C271" s="41"/>
    </row>
    <row r="272" spans="1:3" x14ac:dyDescent="0.35">
      <c r="A272" s="40" t="str">
        <f t="shared" si="4"/>
        <v>Anbieter</v>
      </c>
      <c r="B272" s="40"/>
      <c r="C272" s="41"/>
    </row>
    <row r="273" spans="1:5" x14ac:dyDescent="0.35">
      <c r="A273" s="40" t="str">
        <f t="shared" si="4"/>
        <v>Anbieter</v>
      </c>
      <c r="B273" s="40"/>
      <c r="C273" s="41"/>
    </row>
    <row r="274" spans="1:5" x14ac:dyDescent="0.35">
      <c r="A274" s="40" t="str">
        <f t="shared" si="4"/>
        <v>Anbieter</v>
      </c>
      <c r="B274" s="40"/>
      <c r="C274" s="41"/>
    </row>
    <row r="275" spans="1:5" x14ac:dyDescent="0.35">
      <c r="A275" s="40" t="str">
        <f t="shared" si="4"/>
        <v>Anbieter</v>
      </c>
      <c r="B275" s="40"/>
      <c r="C275" s="41"/>
    </row>
    <row r="276" spans="1:5" x14ac:dyDescent="0.35">
      <c r="A276" s="40" t="str">
        <f t="shared" si="4"/>
        <v>Anbieter</v>
      </c>
      <c r="B276" s="40"/>
      <c r="C276" s="41"/>
    </row>
    <row r="277" spans="1:5" x14ac:dyDescent="0.35">
      <c r="A277" s="40" t="str">
        <f t="shared" si="4"/>
        <v>Anbieter</v>
      </c>
      <c r="B277" s="40"/>
      <c r="C277" s="41"/>
    </row>
    <row r="278" spans="1:5" x14ac:dyDescent="0.35">
      <c r="A278" s="40" t="str">
        <f t="shared" si="4"/>
        <v>Anbieter</v>
      </c>
      <c r="B278" s="40"/>
      <c r="C278" s="41"/>
    </row>
    <row r="279" spans="1:5" x14ac:dyDescent="0.35">
      <c r="A279" s="40" t="str">
        <f t="shared" si="4"/>
        <v>Anbieter</v>
      </c>
      <c r="B279" s="40"/>
      <c r="C279" s="41"/>
    </row>
    <row r="280" spans="1:5" x14ac:dyDescent="0.35">
      <c r="A280" s="40" t="str">
        <f t="shared" si="4"/>
        <v>Anbieter</v>
      </c>
      <c r="B280" s="40"/>
      <c r="C280" s="41"/>
    </row>
    <row r="281" spans="1:5" x14ac:dyDescent="0.35">
      <c r="A281" s="40" t="str">
        <f t="shared" si="4"/>
        <v>Anbieter</v>
      </c>
      <c r="B281" s="40"/>
      <c r="C281" s="41"/>
    </row>
    <row r="282" spans="1:5" x14ac:dyDescent="0.35">
      <c r="A282" s="40" t="str">
        <f t="shared" si="4"/>
        <v>Anbieter</v>
      </c>
      <c r="B282" s="40"/>
      <c r="C282" s="41"/>
    </row>
    <row r="283" spans="1:5" x14ac:dyDescent="0.35">
      <c r="A283" s="40" t="str">
        <f t="shared" si="4"/>
        <v>Anbieter</v>
      </c>
      <c r="B283" s="40"/>
      <c r="C283" s="41"/>
    </row>
    <row r="284" spans="1:5" x14ac:dyDescent="0.35">
      <c r="A284" s="40" t="str">
        <f t="shared" si="4"/>
        <v>Anbieter</v>
      </c>
      <c r="B284" s="40"/>
      <c r="C284" s="41"/>
    </row>
    <row r="285" spans="1:5" x14ac:dyDescent="0.35">
      <c r="A285" s="40" t="str">
        <f t="shared" si="4"/>
        <v>Anbieter</v>
      </c>
      <c r="B285" s="40"/>
      <c r="C285" s="41"/>
    </row>
    <row r="286" spans="1:5" x14ac:dyDescent="0.35">
      <c r="A286" s="40" t="str">
        <f t="shared" si="4"/>
        <v>Anbieter</v>
      </c>
      <c r="B286" s="40"/>
      <c r="C286" s="41"/>
    </row>
    <row r="287" spans="1:5" x14ac:dyDescent="0.35">
      <c r="A287" s="40" t="str">
        <f t="shared" si="4"/>
        <v>Anbieter</v>
      </c>
      <c r="B287" s="40"/>
      <c r="C287" s="41"/>
    </row>
    <row r="288" spans="1:5" s="20" customFormat="1" x14ac:dyDescent="0.35">
      <c r="A288" s="40" t="str">
        <f t="shared" si="4"/>
        <v>Anbieter</v>
      </c>
      <c r="B288" s="40"/>
      <c r="C288" s="41"/>
      <c r="E288" s="296"/>
    </row>
    <row r="289" spans="1:5" s="20" customFormat="1" x14ac:dyDescent="0.35">
      <c r="A289" s="40" t="str">
        <f t="shared" si="4"/>
        <v>Anbieter</v>
      </c>
      <c r="B289" s="40"/>
      <c r="C289" s="41"/>
      <c r="E289" s="296"/>
    </row>
    <row r="290" spans="1:5" s="20" customFormat="1" x14ac:dyDescent="0.35">
      <c r="A290" s="40" t="str">
        <f t="shared" si="4"/>
        <v>Anbieter</v>
      </c>
      <c r="B290" s="40"/>
      <c r="C290" s="41"/>
      <c r="E290" s="296"/>
    </row>
    <row r="291" spans="1:5" s="20" customFormat="1" x14ac:dyDescent="0.35">
      <c r="A291" s="40" t="str">
        <f t="shared" si="4"/>
        <v>Anbieter</v>
      </c>
      <c r="B291" s="40"/>
      <c r="C291" s="41"/>
      <c r="E291" s="296"/>
    </row>
    <row r="292" spans="1:5" s="20" customFormat="1" x14ac:dyDescent="0.35">
      <c r="A292" s="40" t="str">
        <f t="shared" si="4"/>
        <v>Anbieter</v>
      </c>
      <c r="B292" s="40"/>
      <c r="C292" s="41"/>
      <c r="E292" s="296"/>
    </row>
    <row r="293" spans="1:5" s="20" customFormat="1" x14ac:dyDescent="0.35">
      <c r="A293" s="40" t="str">
        <f t="shared" si="4"/>
        <v>Anbieter</v>
      </c>
      <c r="B293" s="40"/>
      <c r="C293" s="41"/>
      <c r="E293" s="296"/>
    </row>
    <row r="294" spans="1:5" s="20" customFormat="1" x14ac:dyDescent="0.35">
      <c r="A294" s="40" t="str">
        <f t="shared" si="4"/>
        <v>Anbieter</v>
      </c>
      <c r="B294" s="40"/>
      <c r="C294" s="41"/>
      <c r="E294" s="296"/>
    </row>
    <row r="295" spans="1:5" s="20" customFormat="1" x14ac:dyDescent="0.35">
      <c r="A295" s="40" t="str">
        <f t="shared" si="4"/>
        <v>Anbieter</v>
      </c>
      <c r="B295" s="40"/>
      <c r="C295" s="41"/>
      <c r="E295" s="296"/>
    </row>
    <row r="296" spans="1:5" s="20" customFormat="1" x14ac:dyDescent="0.35">
      <c r="A296" s="40" t="str">
        <f t="shared" si="4"/>
        <v>Anbieter</v>
      </c>
      <c r="B296" s="40"/>
      <c r="C296" s="41"/>
      <c r="E296" s="296"/>
    </row>
    <row r="297" spans="1:5" s="20" customFormat="1" x14ac:dyDescent="0.35">
      <c r="A297" s="40" t="str">
        <f t="shared" si="4"/>
        <v>Anbieter</v>
      </c>
      <c r="B297" s="40"/>
      <c r="C297" s="41"/>
      <c r="E297" s="296"/>
    </row>
    <row r="298" spans="1:5" s="20" customFormat="1" x14ac:dyDescent="0.35">
      <c r="A298" s="40" t="str">
        <f t="shared" si="4"/>
        <v>Anbieter</v>
      </c>
      <c r="B298" s="40"/>
      <c r="C298" s="41"/>
      <c r="E298" s="296"/>
    </row>
    <row r="299" spans="1:5" s="20" customFormat="1" x14ac:dyDescent="0.35">
      <c r="A299" s="40" t="str">
        <f t="shared" si="4"/>
        <v>Anbieter</v>
      </c>
      <c r="B299" s="40"/>
      <c r="C299" s="41"/>
      <c r="E299" s="296"/>
    </row>
    <row r="300" spans="1:5" s="20" customFormat="1" x14ac:dyDescent="0.35">
      <c r="A300" s="40" t="str">
        <f t="shared" si="4"/>
        <v>Anbieter</v>
      </c>
      <c r="B300" s="40"/>
      <c r="C300" s="41"/>
      <c r="E300" s="296"/>
    </row>
    <row r="301" spans="1:5" x14ac:dyDescent="0.35">
      <c r="A301" s="40" t="str">
        <f t="shared" si="4"/>
        <v>Anbieter</v>
      </c>
      <c r="B301" s="40"/>
      <c r="C301" s="41"/>
    </row>
    <row r="302" spans="1:5" x14ac:dyDescent="0.35">
      <c r="A302" s="40" t="str">
        <f t="shared" si="4"/>
        <v>Anbieter</v>
      </c>
      <c r="B302" s="40"/>
      <c r="C302" s="41"/>
    </row>
    <row r="303" spans="1:5" x14ac:dyDescent="0.35">
      <c r="A303" s="40" t="str">
        <f t="shared" si="4"/>
        <v>Anbieter</v>
      </c>
      <c r="B303" s="40"/>
      <c r="C303" s="41"/>
    </row>
    <row r="304" spans="1:5" x14ac:dyDescent="0.35">
      <c r="A304" s="40" t="str">
        <f t="shared" si="4"/>
        <v>Anbieter</v>
      </c>
      <c r="B304" s="40"/>
      <c r="C304" s="41"/>
    </row>
    <row r="305" spans="1:3" x14ac:dyDescent="0.35">
      <c r="A305" s="40" t="str">
        <f t="shared" si="4"/>
        <v>Anbieter</v>
      </c>
      <c r="B305" s="40"/>
      <c r="C305" s="41"/>
    </row>
    <row r="306" spans="1:3" x14ac:dyDescent="0.35">
      <c r="A306" s="40" t="str">
        <f t="shared" si="4"/>
        <v>Anbieter</v>
      </c>
      <c r="B306" s="40"/>
      <c r="C306" s="41"/>
    </row>
    <row r="307" spans="1:3" x14ac:dyDescent="0.35">
      <c r="A307" s="40" t="str">
        <f t="shared" si="4"/>
        <v>Anbieter</v>
      </c>
      <c r="B307" s="40"/>
      <c r="C307" s="41"/>
    </row>
    <row r="308" spans="1:3" x14ac:dyDescent="0.35">
      <c r="A308" s="40" t="str">
        <f t="shared" si="4"/>
        <v>Anbieter</v>
      </c>
      <c r="B308" s="40"/>
      <c r="C308" s="41"/>
    </row>
    <row r="309" spans="1:3" x14ac:dyDescent="0.35">
      <c r="A309" s="40" t="str">
        <f t="shared" si="4"/>
        <v>Anbieter</v>
      </c>
      <c r="B309" s="40"/>
      <c r="C309" s="41"/>
    </row>
    <row r="310" spans="1:3" x14ac:dyDescent="0.35">
      <c r="A310" s="40" t="str">
        <f t="shared" si="4"/>
        <v>Anbieter</v>
      </c>
      <c r="B310" s="40"/>
      <c r="C310" s="41"/>
    </row>
    <row r="311" spans="1:3" x14ac:dyDescent="0.35">
      <c r="A311" s="40" t="str">
        <f t="shared" si="4"/>
        <v>Anbieter</v>
      </c>
      <c r="B311" s="40"/>
      <c r="C311" s="41"/>
    </row>
    <row r="312" spans="1:3" x14ac:dyDescent="0.35">
      <c r="A312" s="40" t="str">
        <f t="shared" si="4"/>
        <v>Anbieter</v>
      </c>
      <c r="B312" s="40"/>
      <c r="C312" s="41"/>
    </row>
    <row r="313" spans="1:3" x14ac:dyDescent="0.35">
      <c r="A313" s="40" t="str">
        <f t="shared" si="4"/>
        <v>Anbieter</v>
      </c>
      <c r="B313" s="40"/>
      <c r="C313" s="41"/>
    </row>
    <row r="314" spans="1:3" x14ac:dyDescent="0.35">
      <c r="A314" s="40" t="str">
        <f t="shared" si="4"/>
        <v>Anbieter</v>
      </c>
      <c r="B314" s="40"/>
      <c r="C314" s="41"/>
    </row>
    <row r="315" spans="1:3" x14ac:dyDescent="0.35">
      <c r="A315" s="40" t="str">
        <f t="shared" si="4"/>
        <v>Anbieter</v>
      </c>
      <c r="B315" s="40"/>
      <c r="C315" s="41"/>
    </row>
    <row r="316" spans="1:3" x14ac:dyDescent="0.35">
      <c r="A316" s="40" t="str">
        <f t="shared" si="4"/>
        <v>Anbieter</v>
      </c>
      <c r="B316" s="40"/>
      <c r="C316" s="41"/>
    </row>
    <row r="317" spans="1:3" x14ac:dyDescent="0.35">
      <c r="A317" s="40" t="str">
        <f t="shared" si="4"/>
        <v>Anbieter</v>
      </c>
      <c r="B317" s="40"/>
      <c r="C317" s="41"/>
    </row>
    <row r="318" spans="1:3" x14ac:dyDescent="0.35">
      <c r="A318" s="40" t="str">
        <f t="shared" si="4"/>
        <v>Anbieter</v>
      </c>
      <c r="B318" s="40"/>
      <c r="C318" s="41"/>
    </row>
    <row r="319" spans="1:3" x14ac:dyDescent="0.35">
      <c r="A319" s="40" t="str">
        <f t="shared" si="4"/>
        <v>Anbieter</v>
      </c>
      <c r="B319" s="40"/>
      <c r="C319" s="41"/>
    </row>
    <row r="320" spans="1:3" x14ac:dyDescent="0.35">
      <c r="A320" s="40" t="str">
        <f t="shared" si="4"/>
        <v>Anbieter</v>
      </c>
      <c r="B320" s="40"/>
      <c r="C320" s="41"/>
    </row>
    <row r="321" spans="1:5" x14ac:dyDescent="0.35">
      <c r="A321" s="40" t="str">
        <f t="shared" si="4"/>
        <v>Anbieter</v>
      </c>
      <c r="B321" s="40"/>
      <c r="C321" s="41"/>
    </row>
    <row r="322" spans="1:5" x14ac:dyDescent="0.35">
      <c r="A322" s="40" t="str">
        <f t="shared" si="4"/>
        <v>Anbieter</v>
      </c>
      <c r="B322" s="40"/>
      <c r="C322" s="41"/>
    </row>
    <row r="323" spans="1:5" x14ac:dyDescent="0.35">
      <c r="A323" s="40" t="str">
        <f t="shared" si="4"/>
        <v>Anbieter</v>
      </c>
      <c r="B323" s="40"/>
      <c r="C323" s="41"/>
    </row>
    <row r="324" spans="1:5" x14ac:dyDescent="0.35">
      <c r="A324" s="40" t="str">
        <f t="shared" si="4"/>
        <v>Anbieter</v>
      </c>
      <c r="B324" s="40"/>
      <c r="C324" s="41"/>
    </row>
    <row r="325" spans="1:5" x14ac:dyDescent="0.35">
      <c r="A325" s="40" t="str">
        <f t="shared" si="4"/>
        <v>Anbieter</v>
      </c>
      <c r="B325" s="40"/>
      <c r="C325" s="41"/>
    </row>
    <row r="326" spans="1:5" x14ac:dyDescent="0.35">
      <c r="A326" s="40" t="str">
        <f t="shared" si="4"/>
        <v>Anbieter</v>
      </c>
      <c r="B326" s="40"/>
      <c r="C326" s="41"/>
    </row>
    <row r="327" spans="1:5" x14ac:dyDescent="0.35">
      <c r="A327" s="40" t="str">
        <f t="shared" ref="A327:A390" si="5">LEFT(Bietername,8)</f>
        <v>Anbieter</v>
      </c>
      <c r="B327" s="40"/>
      <c r="C327" s="41"/>
    </row>
    <row r="328" spans="1:5" x14ac:dyDescent="0.35">
      <c r="A328" s="40" t="str">
        <f t="shared" si="5"/>
        <v>Anbieter</v>
      </c>
      <c r="B328" s="40"/>
      <c r="C328" s="41"/>
    </row>
    <row r="329" spans="1:5" x14ac:dyDescent="0.35">
      <c r="A329" s="40" t="str">
        <f t="shared" si="5"/>
        <v>Anbieter</v>
      </c>
      <c r="B329" s="40"/>
      <c r="C329" s="41"/>
    </row>
    <row r="330" spans="1:5" x14ac:dyDescent="0.35">
      <c r="A330" s="40" t="str">
        <f t="shared" si="5"/>
        <v>Anbieter</v>
      </c>
      <c r="B330" s="40"/>
      <c r="C330" s="41"/>
    </row>
    <row r="331" spans="1:5" x14ac:dyDescent="0.35">
      <c r="A331" s="40" t="str">
        <f t="shared" si="5"/>
        <v>Anbieter</v>
      </c>
      <c r="B331" s="40"/>
      <c r="C331" s="41"/>
    </row>
    <row r="332" spans="1:5" x14ac:dyDescent="0.35">
      <c r="A332" s="40" t="str">
        <f t="shared" si="5"/>
        <v>Anbieter</v>
      </c>
      <c r="B332" s="40"/>
      <c r="C332" s="41"/>
    </row>
    <row r="333" spans="1:5" x14ac:dyDescent="0.35">
      <c r="A333" s="40" t="str">
        <f t="shared" si="5"/>
        <v>Anbieter</v>
      </c>
      <c r="B333" s="40"/>
      <c r="C333" s="41"/>
    </row>
    <row r="334" spans="1:5" x14ac:dyDescent="0.35">
      <c r="A334" s="40" t="str">
        <f t="shared" si="5"/>
        <v>Anbieter</v>
      </c>
      <c r="B334" s="40"/>
      <c r="C334" s="41"/>
    </row>
    <row r="335" spans="1:5" s="20" customFormat="1" x14ac:dyDescent="0.35">
      <c r="A335" s="40" t="str">
        <f t="shared" si="5"/>
        <v>Anbieter</v>
      </c>
      <c r="B335" s="40"/>
      <c r="C335" s="41"/>
      <c r="E335" s="296"/>
    </row>
    <row r="336" spans="1:5" s="20" customFormat="1" x14ac:dyDescent="0.35">
      <c r="A336" s="40" t="str">
        <f t="shared" si="5"/>
        <v>Anbieter</v>
      </c>
      <c r="B336" s="40"/>
      <c r="C336" s="41"/>
      <c r="E336" s="296"/>
    </row>
    <row r="337" spans="1:5" s="20" customFormat="1" x14ac:dyDescent="0.35">
      <c r="A337" s="40" t="str">
        <f t="shared" si="5"/>
        <v>Anbieter</v>
      </c>
      <c r="B337" s="40"/>
      <c r="C337" s="41"/>
      <c r="E337" s="296"/>
    </row>
    <row r="338" spans="1:5" s="20" customFormat="1" x14ac:dyDescent="0.35">
      <c r="A338" s="40" t="str">
        <f t="shared" si="5"/>
        <v>Anbieter</v>
      </c>
      <c r="B338" s="40"/>
      <c r="C338" s="41"/>
      <c r="E338" s="296"/>
    </row>
    <row r="339" spans="1:5" s="20" customFormat="1" x14ac:dyDescent="0.35">
      <c r="A339" s="40" t="str">
        <f t="shared" si="5"/>
        <v>Anbieter</v>
      </c>
      <c r="B339" s="40"/>
      <c r="C339" s="41"/>
      <c r="E339" s="296"/>
    </row>
    <row r="340" spans="1:5" s="20" customFormat="1" x14ac:dyDescent="0.35">
      <c r="A340" s="40" t="str">
        <f t="shared" si="5"/>
        <v>Anbieter</v>
      </c>
      <c r="B340" s="40"/>
      <c r="C340" s="41"/>
      <c r="E340" s="296"/>
    </row>
    <row r="341" spans="1:5" s="20" customFormat="1" x14ac:dyDescent="0.35">
      <c r="A341" s="40" t="str">
        <f t="shared" si="5"/>
        <v>Anbieter</v>
      </c>
      <c r="B341" s="40"/>
      <c r="C341" s="41"/>
      <c r="E341" s="296"/>
    </row>
    <row r="342" spans="1:5" s="20" customFormat="1" x14ac:dyDescent="0.35">
      <c r="A342" s="40" t="str">
        <f t="shared" si="5"/>
        <v>Anbieter</v>
      </c>
      <c r="B342" s="40"/>
      <c r="C342" s="41"/>
      <c r="E342" s="296"/>
    </row>
    <row r="343" spans="1:5" s="20" customFormat="1" x14ac:dyDescent="0.35">
      <c r="A343" s="40" t="str">
        <f t="shared" si="5"/>
        <v>Anbieter</v>
      </c>
      <c r="B343" s="40"/>
      <c r="C343" s="41"/>
      <c r="E343" s="296"/>
    </row>
    <row r="344" spans="1:5" s="20" customFormat="1" x14ac:dyDescent="0.35">
      <c r="A344" s="40" t="str">
        <f t="shared" si="5"/>
        <v>Anbieter</v>
      </c>
      <c r="B344" s="40"/>
      <c r="C344" s="41"/>
      <c r="E344" s="296"/>
    </row>
    <row r="345" spans="1:5" s="20" customFormat="1" x14ac:dyDescent="0.35">
      <c r="A345" s="40" t="str">
        <f t="shared" si="5"/>
        <v>Anbieter</v>
      </c>
      <c r="B345" s="40"/>
      <c r="C345" s="41"/>
      <c r="E345" s="296"/>
    </row>
    <row r="346" spans="1:5" s="20" customFormat="1" x14ac:dyDescent="0.35">
      <c r="A346" s="40" t="str">
        <f t="shared" si="5"/>
        <v>Anbieter</v>
      </c>
      <c r="B346" s="40"/>
      <c r="C346" s="41"/>
      <c r="E346" s="296"/>
    </row>
    <row r="347" spans="1:5" s="20" customFormat="1" x14ac:dyDescent="0.35">
      <c r="A347" s="40" t="str">
        <f t="shared" si="5"/>
        <v>Anbieter</v>
      </c>
      <c r="B347" s="40"/>
      <c r="C347" s="41"/>
      <c r="E347" s="296"/>
    </row>
    <row r="348" spans="1:5" x14ac:dyDescent="0.35">
      <c r="A348" s="40" t="str">
        <f t="shared" si="5"/>
        <v>Anbieter</v>
      </c>
      <c r="B348" s="40"/>
      <c r="C348" s="41"/>
    </row>
    <row r="349" spans="1:5" x14ac:dyDescent="0.35">
      <c r="A349" s="40" t="str">
        <f t="shared" si="5"/>
        <v>Anbieter</v>
      </c>
      <c r="B349" s="40"/>
      <c r="C349" s="41"/>
    </row>
    <row r="350" spans="1:5" x14ac:dyDescent="0.35">
      <c r="A350" s="40" t="str">
        <f t="shared" si="5"/>
        <v>Anbieter</v>
      </c>
      <c r="B350" s="40"/>
      <c r="C350" s="41"/>
    </row>
    <row r="351" spans="1:5" x14ac:dyDescent="0.35">
      <c r="A351" s="40" t="str">
        <f t="shared" si="5"/>
        <v>Anbieter</v>
      </c>
      <c r="B351" s="40"/>
      <c r="C351" s="41"/>
    </row>
    <row r="352" spans="1:5" x14ac:dyDescent="0.35">
      <c r="A352" s="40" t="str">
        <f t="shared" si="5"/>
        <v>Anbieter</v>
      </c>
      <c r="B352" s="40"/>
      <c r="C352" s="41"/>
    </row>
    <row r="353" spans="1:3" x14ac:dyDescent="0.35">
      <c r="A353" s="40" t="str">
        <f t="shared" si="5"/>
        <v>Anbieter</v>
      </c>
      <c r="B353" s="40"/>
      <c r="C353" s="41"/>
    </row>
    <row r="354" spans="1:3" x14ac:dyDescent="0.35">
      <c r="A354" s="40" t="str">
        <f t="shared" si="5"/>
        <v>Anbieter</v>
      </c>
      <c r="B354" s="40"/>
      <c r="C354" s="41"/>
    </row>
    <row r="355" spans="1:3" x14ac:dyDescent="0.35">
      <c r="A355" s="40" t="str">
        <f t="shared" si="5"/>
        <v>Anbieter</v>
      </c>
      <c r="B355" s="40"/>
      <c r="C355" s="41"/>
    </row>
    <row r="356" spans="1:3" x14ac:dyDescent="0.35">
      <c r="A356" s="40" t="str">
        <f t="shared" si="5"/>
        <v>Anbieter</v>
      </c>
      <c r="B356" s="40"/>
      <c r="C356" s="41"/>
    </row>
    <row r="357" spans="1:3" x14ac:dyDescent="0.35">
      <c r="A357" s="40" t="str">
        <f t="shared" si="5"/>
        <v>Anbieter</v>
      </c>
      <c r="B357" s="40"/>
      <c r="C357" s="41"/>
    </row>
    <row r="358" spans="1:3" x14ac:dyDescent="0.35">
      <c r="A358" s="40" t="str">
        <f t="shared" si="5"/>
        <v>Anbieter</v>
      </c>
      <c r="B358" s="40"/>
      <c r="C358" s="41"/>
    </row>
    <row r="359" spans="1:3" x14ac:dyDescent="0.35">
      <c r="A359" s="40" t="str">
        <f t="shared" si="5"/>
        <v>Anbieter</v>
      </c>
      <c r="B359" s="40"/>
      <c r="C359" s="41"/>
    </row>
    <row r="360" spans="1:3" x14ac:dyDescent="0.35">
      <c r="A360" s="40" t="str">
        <f t="shared" si="5"/>
        <v>Anbieter</v>
      </c>
      <c r="B360" s="40"/>
      <c r="C360" s="41"/>
    </row>
    <row r="361" spans="1:3" x14ac:dyDescent="0.35">
      <c r="A361" s="40" t="str">
        <f t="shared" si="5"/>
        <v>Anbieter</v>
      </c>
      <c r="B361" s="40"/>
      <c r="C361" s="41"/>
    </row>
    <row r="362" spans="1:3" x14ac:dyDescent="0.35">
      <c r="A362" s="40" t="str">
        <f t="shared" si="5"/>
        <v>Anbieter</v>
      </c>
      <c r="B362" s="40"/>
      <c r="C362" s="41"/>
    </row>
    <row r="363" spans="1:3" x14ac:dyDescent="0.35">
      <c r="A363" s="40" t="str">
        <f t="shared" si="5"/>
        <v>Anbieter</v>
      </c>
      <c r="B363" s="40"/>
      <c r="C363" s="41"/>
    </row>
    <row r="364" spans="1:3" x14ac:dyDescent="0.35">
      <c r="A364" s="40" t="str">
        <f t="shared" si="5"/>
        <v>Anbieter</v>
      </c>
      <c r="B364" s="40"/>
      <c r="C364" s="41"/>
    </row>
    <row r="365" spans="1:3" x14ac:dyDescent="0.35">
      <c r="A365" s="40" t="str">
        <f t="shared" si="5"/>
        <v>Anbieter</v>
      </c>
      <c r="B365" s="40"/>
      <c r="C365" s="41"/>
    </row>
    <row r="366" spans="1:3" x14ac:dyDescent="0.35">
      <c r="A366" s="40" t="str">
        <f t="shared" si="5"/>
        <v>Anbieter</v>
      </c>
      <c r="B366" s="40"/>
      <c r="C366" s="41"/>
    </row>
    <row r="367" spans="1:3" x14ac:dyDescent="0.35">
      <c r="A367" s="40" t="str">
        <f t="shared" si="5"/>
        <v>Anbieter</v>
      </c>
      <c r="B367" s="40"/>
      <c r="C367" s="41"/>
    </row>
    <row r="368" spans="1:3" x14ac:dyDescent="0.35">
      <c r="A368" s="40" t="str">
        <f t="shared" si="5"/>
        <v>Anbieter</v>
      </c>
      <c r="B368" s="40"/>
      <c r="C368" s="41"/>
    </row>
    <row r="369" spans="1:5" x14ac:dyDescent="0.35">
      <c r="A369" s="40" t="str">
        <f t="shared" si="5"/>
        <v>Anbieter</v>
      </c>
      <c r="B369" s="40"/>
      <c r="C369" s="41"/>
    </row>
    <row r="370" spans="1:5" x14ac:dyDescent="0.35">
      <c r="A370" s="40" t="str">
        <f t="shared" si="5"/>
        <v>Anbieter</v>
      </c>
      <c r="B370" s="40"/>
      <c r="C370" s="41"/>
    </row>
    <row r="371" spans="1:5" x14ac:dyDescent="0.35">
      <c r="A371" s="40" t="str">
        <f t="shared" si="5"/>
        <v>Anbieter</v>
      </c>
      <c r="B371" s="40"/>
      <c r="C371" s="41"/>
    </row>
    <row r="372" spans="1:5" x14ac:dyDescent="0.35">
      <c r="A372" s="40" t="str">
        <f t="shared" si="5"/>
        <v>Anbieter</v>
      </c>
      <c r="B372" s="40"/>
      <c r="C372" s="41"/>
    </row>
    <row r="373" spans="1:5" x14ac:dyDescent="0.35">
      <c r="A373" s="40" t="str">
        <f t="shared" si="5"/>
        <v>Anbieter</v>
      </c>
      <c r="B373" s="40"/>
      <c r="C373" s="41"/>
    </row>
    <row r="374" spans="1:5" x14ac:dyDescent="0.35">
      <c r="A374" s="40" t="str">
        <f t="shared" si="5"/>
        <v>Anbieter</v>
      </c>
      <c r="B374" s="40"/>
      <c r="C374" s="41"/>
    </row>
    <row r="375" spans="1:5" x14ac:dyDescent="0.35">
      <c r="A375" s="40" t="str">
        <f t="shared" si="5"/>
        <v>Anbieter</v>
      </c>
      <c r="B375" s="40"/>
      <c r="C375" s="41"/>
    </row>
    <row r="376" spans="1:5" x14ac:dyDescent="0.35">
      <c r="A376" s="40" t="str">
        <f t="shared" si="5"/>
        <v>Anbieter</v>
      </c>
      <c r="B376" s="40"/>
      <c r="C376" s="41"/>
    </row>
    <row r="377" spans="1:5" x14ac:dyDescent="0.35">
      <c r="A377" s="40" t="str">
        <f t="shared" si="5"/>
        <v>Anbieter</v>
      </c>
      <c r="B377" s="40"/>
      <c r="C377" s="41"/>
    </row>
    <row r="378" spans="1:5" x14ac:dyDescent="0.35">
      <c r="A378" s="40" t="str">
        <f t="shared" si="5"/>
        <v>Anbieter</v>
      </c>
      <c r="B378" s="40"/>
      <c r="C378" s="41"/>
    </row>
    <row r="379" spans="1:5" x14ac:dyDescent="0.35">
      <c r="A379" s="40" t="str">
        <f t="shared" si="5"/>
        <v>Anbieter</v>
      </c>
      <c r="B379" s="40"/>
      <c r="C379" s="41"/>
    </row>
    <row r="380" spans="1:5" x14ac:dyDescent="0.35">
      <c r="A380" s="40" t="str">
        <f t="shared" si="5"/>
        <v>Anbieter</v>
      </c>
      <c r="B380" s="40"/>
      <c r="C380" s="41"/>
    </row>
    <row r="381" spans="1:5" x14ac:dyDescent="0.35">
      <c r="A381" s="40" t="str">
        <f t="shared" si="5"/>
        <v>Anbieter</v>
      </c>
      <c r="B381" s="40"/>
      <c r="C381" s="41"/>
    </row>
    <row r="382" spans="1:5" s="20" customFormat="1" x14ac:dyDescent="0.35">
      <c r="A382" s="40" t="str">
        <f t="shared" si="5"/>
        <v>Anbieter</v>
      </c>
      <c r="B382" s="40"/>
      <c r="C382" s="41"/>
      <c r="E382" s="296"/>
    </row>
    <row r="383" spans="1:5" s="20" customFormat="1" x14ac:dyDescent="0.35">
      <c r="A383" s="40" t="str">
        <f t="shared" si="5"/>
        <v>Anbieter</v>
      </c>
      <c r="B383" s="40"/>
      <c r="C383" s="41"/>
      <c r="E383" s="296"/>
    </row>
    <row r="384" spans="1:5" s="20" customFormat="1" x14ac:dyDescent="0.35">
      <c r="A384" s="40" t="str">
        <f t="shared" si="5"/>
        <v>Anbieter</v>
      </c>
      <c r="B384" s="40"/>
      <c r="C384" s="41"/>
      <c r="E384" s="296"/>
    </row>
    <row r="385" spans="1:5" s="20" customFormat="1" x14ac:dyDescent="0.35">
      <c r="A385" s="40" t="str">
        <f t="shared" si="5"/>
        <v>Anbieter</v>
      </c>
      <c r="B385" s="40"/>
      <c r="C385" s="41"/>
      <c r="E385" s="296"/>
    </row>
    <row r="386" spans="1:5" s="20" customFormat="1" x14ac:dyDescent="0.35">
      <c r="A386" s="40" t="str">
        <f t="shared" si="5"/>
        <v>Anbieter</v>
      </c>
      <c r="B386" s="40"/>
      <c r="C386" s="41"/>
      <c r="E386" s="296"/>
    </row>
    <row r="387" spans="1:5" s="20" customFormat="1" x14ac:dyDescent="0.35">
      <c r="A387" s="40" t="str">
        <f t="shared" si="5"/>
        <v>Anbieter</v>
      </c>
      <c r="B387" s="40"/>
      <c r="C387" s="41"/>
      <c r="E387" s="296"/>
    </row>
    <row r="388" spans="1:5" s="20" customFormat="1" x14ac:dyDescent="0.35">
      <c r="A388" s="40" t="str">
        <f t="shared" si="5"/>
        <v>Anbieter</v>
      </c>
      <c r="B388" s="40"/>
      <c r="C388" s="41"/>
      <c r="E388" s="296"/>
    </row>
    <row r="389" spans="1:5" s="20" customFormat="1" x14ac:dyDescent="0.35">
      <c r="A389" s="40" t="str">
        <f t="shared" si="5"/>
        <v>Anbieter</v>
      </c>
      <c r="B389" s="40"/>
      <c r="C389" s="41"/>
      <c r="E389" s="296"/>
    </row>
    <row r="390" spans="1:5" s="20" customFormat="1" x14ac:dyDescent="0.35">
      <c r="A390" s="40" t="str">
        <f t="shared" si="5"/>
        <v>Anbieter</v>
      </c>
      <c r="B390" s="40"/>
      <c r="C390" s="41"/>
      <c r="E390" s="296"/>
    </row>
    <row r="391" spans="1:5" s="20" customFormat="1" x14ac:dyDescent="0.35">
      <c r="A391" s="40" t="str">
        <f t="shared" ref="A391:A454" si="6">LEFT(Bietername,8)</f>
        <v>Anbieter</v>
      </c>
      <c r="B391" s="40"/>
      <c r="C391" s="41"/>
      <c r="E391" s="296"/>
    </row>
    <row r="392" spans="1:5" s="20" customFormat="1" x14ac:dyDescent="0.35">
      <c r="A392" s="40" t="str">
        <f t="shared" si="6"/>
        <v>Anbieter</v>
      </c>
      <c r="B392" s="40"/>
      <c r="C392" s="41"/>
      <c r="E392" s="296"/>
    </row>
    <row r="393" spans="1:5" s="20" customFormat="1" x14ac:dyDescent="0.35">
      <c r="A393" s="40" t="str">
        <f t="shared" si="6"/>
        <v>Anbieter</v>
      </c>
      <c r="B393" s="40"/>
      <c r="C393" s="41"/>
      <c r="E393" s="296"/>
    </row>
    <row r="394" spans="1:5" s="20" customFormat="1" x14ac:dyDescent="0.35">
      <c r="A394" s="40" t="str">
        <f t="shared" si="6"/>
        <v>Anbieter</v>
      </c>
      <c r="B394" s="40"/>
      <c r="C394" s="41"/>
      <c r="E394" s="296"/>
    </row>
    <row r="395" spans="1:5" x14ac:dyDescent="0.35">
      <c r="A395" s="40" t="str">
        <f t="shared" si="6"/>
        <v>Anbieter</v>
      </c>
      <c r="B395" s="40"/>
      <c r="C395" s="41"/>
    </row>
    <row r="396" spans="1:5" x14ac:dyDescent="0.35">
      <c r="A396" s="40" t="str">
        <f t="shared" si="6"/>
        <v>Anbieter</v>
      </c>
      <c r="B396" s="40"/>
      <c r="C396" s="41"/>
    </row>
    <row r="397" spans="1:5" x14ac:dyDescent="0.35">
      <c r="A397" s="40" t="str">
        <f t="shared" si="6"/>
        <v>Anbieter</v>
      </c>
      <c r="B397" s="40"/>
      <c r="C397" s="41"/>
    </row>
    <row r="398" spans="1:5" x14ac:dyDescent="0.35">
      <c r="A398" s="40" t="str">
        <f t="shared" si="6"/>
        <v>Anbieter</v>
      </c>
      <c r="B398" s="40"/>
      <c r="C398" s="41"/>
    </row>
    <row r="399" spans="1:5" x14ac:dyDescent="0.35">
      <c r="A399" s="40" t="str">
        <f t="shared" si="6"/>
        <v>Anbieter</v>
      </c>
      <c r="B399" s="40"/>
      <c r="C399" s="41"/>
    </row>
    <row r="400" spans="1:5" x14ac:dyDescent="0.35">
      <c r="A400" s="40" t="str">
        <f t="shared" si="6"/>
        <v>Anbieter</v>
      </c>
      <c r="B400" s="40"/>
      <c r="C400" s="41"/>
    </row>
    <row r="401" spans="1:3" x14ac:dyDescent="0.35">
      <c r="A401" s="40" t="str">
        <f t="shared" si="6"/>
        <v>Anbieter</v>
      </c>
      <c r="B401" s="40"/>
      <c r="C401" s="41"/>
    </row>
    <row r="402" spans="1:3" x14ac:dyDescent="0.35">
      <c r="A402" s="40" t="str">
        <f t="shared" si="6"/>
        <v>Anbieter</v>
      </c>
      <c r="B402" s="40"/>
      <c r="C402" s="41"/>
    </row>
    <row r="403" spans="1:3" x14ac:dyDescent="0.35">
      <c r="A403" s="40" t="str">
        <f t="shared" si="6"/>
        <v>Anbieter</v>
      </c>
      <c r="B403" s="40"/>
      <c r="C403" s="41"/>
    </row>
    <row r="404" spans="1:3" x14ac:dyDescent="0.35">
      <c r="A404" s="40" t="str">
        <f t="shared" si="6"/>
        <v>Anbieter</v>
      </c>
      <c r="B404" s="40"/>
      <c r="C404" s="41"/>
    </row>
    <row r="405" spans="1:3" x14ac:dyDescent="0.35">
      <c r="A405" s="40" t="str">
        <f t="shared" si="6"/>
        <v>Anbieter</v>
      </c>
      <c r="B405" s="40"/>
      <c r="C405" s="41"/>
    </row>
    <row r="406" spans="1:3" x14ac:dyDescent="0.35">
      <c r="A406" s="40" t="str">
        <f t="shared" si="6"/>
        <v>Anbieter</v>
      </c>
      <c r="B406" s="40"/>
      <c r="C406" s="41"/>
    </row>
    <row r="407" spans="1:3" x14ac:dyDescent="0.35">
      <c r="A407" s="40" t="str">
        <f t="shared" si="6"/>
        <v>Anbieter</v>
      </c>
      <c r="B407" s="40"/>
      <c r="C407" s="41"/>
    </row>
    <row r="408" spans="1:3" x14ac:dyDescent="0.35">
      <c r="A408" s="40" t="str">
        <f t="shared" si="6"/>
        <v>Anbieter</v>
      </c>
      <c r="B408" s="40"/>
      <c r="C408" s="41"/>
    </row>
    <row r="409" spans="1:3" x14ac:dyDescent="0.35">
      <c r="A409" s="40" t="str">
        <f t="shared" si="6"/>
        <v>Anbieter</v>
      </c>
      <c r="B409" s="40"/>
      <c r="C409" s="41"/>
    </row>
    <row r="410" spans="1:3" x14ac:dyDescent="0.35">
      <c r="A410" s="40" t="str">
        <f t="shared" si="6"/>
        <v>Anbieter</v>
      </c>
      <c r="B410" s="40"/>
      <c r="C410" s="41"/>
    </row>
    <row r="411" spans="1:3" x14ac:dyDescent="0.35">
      <c r="A411" s="40" t="str">
        <f t="shared" si="6"/>
        <v>Anbieter</v>
      </c>
      <c r="B411" s="40"/>
      <c r="C411" s="41"/>
    </row>
    <row r="412" spans="1:3" x14ac:dyDescent="0.35">
      <c r="A412" s="40" t="str">
        <f t="shared" si="6"/>
        <v>Anbieter</v>
      </c>
      <c r="B412" s="40"/>
      <c r="C412" s="41"/>
    </row>
    <row r="413" spans="1:3" x14ac:dyDescent="0.35">
      <c r="A413" s="40" t="str">
        <f t="shared" si="6"/>
        <v>Anbieter</v>
      </c>
      <c r="B413" s="40"/>
      <c r="C413" s="41"/>
    </row>
    <row r="414" spans="1:3" x14ac:dyDescent="0.35">
      <c r="A414" s="40" t="str">
        <f t="shared" si="6"/>
        <v>Anbieter</v>
      </c>
      <c r="B414" s="40"/>
      <c r="C414" s="41"/>
    </row>
    <row r="415" spans="1:3" x14ac:dyDescent="0.35">
      <c r="A415" s="40" t="str">
        <f t="shared" si="6"/>
        <v>Anbieter</v>
      </c>
      <c r="B415" s="40"/>
      <c r="C415" s="41"/>
    </row>
    <row r="416" spans="1:3" x14ac:dyDescent="0.35">
      <c r="A416" s="40" t="str">
        <f t="shared" si="6"/>
        <v>Anbieter</v>
      </c>
      <c r="B416" s="40"/>
      <c r="C416" s="41"/>
    </row>
    <row r="417" spans="1:5" x14ac:dyDescent="0.35">
      <c r="A417" s="40" t="str">
        <f t="shared" si="6"/>
        <v>Anbieter</v>
      </c>
      <c r="B417" s="40"/>
      <c r="C417" s="41"/>
    </row>
    <row r="418" spans="1:5" x14ac:dyDescent="0.35">
      <c r="A418" s="40" t="str">
        <f t="shared" si="6"/>
        <v>Anbieter</v>
      </c>
      <c r="B418" s="40"/>
      <c r="C418" s="41"/>
    </row>
    <row r="419" spans="1:5" x14ac:dyDescent="0.35">
      <c r="A419" s="40" t="str">
        <f t="shared" si="6"/>
        <v>Anbieter</v>
      </c>
      <c r="B419" s="40"/>
      <c r="C419" s="41"/>
    </row>
    <row r="420" spans="1:5" x14ac:dyDescent="0.35">
      <c r="A420" s="40" t="str">
        <f t="shared" si="6"/>
        <v>Anbieter</v>
      </c>
      <c r="B420" s="40"/>
      <c r="C420" s="41"/>
    </row>
    <row r="421" spans="1:5" x14ac:dyDescent="0.35">
      <c r="A421" s="40" t="str">
        <f t="shared" si="6"/>
        <v>Anbieter</v>
      </c>
      <c r="B421" s="40"/>
      <c r="C421" s="41"/>
    </row>
    <row r="422" spans="1:5" x14ac:dyDescent="0.35">
      <c r="A422" s="40" t="str">
        <f t="shared" si="6"/>
        <v>Anbieter</v>
      </c>
      <c r="B422" s="40"/>
      <c r="C422" s="41"/>
    </row>
    <row r="423" spans="1:5" x14ac:dyDescent="0.35">
      <c r="A423" s="40" t="str">
        <f t="shared" si="6"/>
        <v>Anbieter</v>
      </c>
      <c r="B423" s="40"/>
      <c r="C423" s="41"/>
    </row>
    <row r="424" spans="1:5" x14ac:dyDescent="0.35">
      <c r="A424" s="40" t="str">
        <f t="shared" si="6"/>
        <v>Anbieter</v>
      </c>
      <c r="B424" s="40"/>
      <c r="C424" s="41"/>
    </row>
    <row r="425" spans="1:5" x14ac:dyDescent="0.35">
      <c r="A425" s="40" t="str">
        <f t="shared" si="6"/>
        <v>Anbieter</v>
      </c>
      <c r="B425" s="40"/>
      <c r="C425" s="41"/>
    </row>
    <row r="426" spans="1:5" x14ac:dyDescent="0.35">
      <c r="A426" s="40" t="str">
        <f t="shared" si="6"/>
        <v>Anbieter</v>
      </c>
      <c r="B426" s="40"/>
      <c r="C426" s="41"/>
    </row>
    <row r="427" spans="1:5" x14ac:dyDescent="0.35">
      <c r="A427" s="40" t="str">
        <f t="shared" si="6"/>
        <v>Anbieter</v>
      </c>
      <c r="B427" s="40"/>
      <c r="C427" s="41"/>
    </row>
    <row r="428" spans="1:5" x14ac:dyDescent="0.35">
      <c r="A428" s="40" t="str">
        <f t="shared" si="6"/>
        <v>Anbieter</v>
      </c>
      <c r="B428" s="40"/>
      <c r="C428" s="41"/>
    </row>
    <row r="429" spans="1:5" s="20" customFormat="1" x14ac:dyDescent="0.35">
      <c r="A429" s="40" t="str">
        <f t="shared" si="6"/>
        <v>Anbieter</v>
      </c>
      <c r="B429" s="40"/>
      <c r="C429" s="41"/>
      <c r="E429" s="296"/>
    </row>
    <row r="430" spans="1:5" s="20" customFormat="1" x14ac:dyDescent="0.35">
      <c r="A430" s="40" t="str">
        <f t="shared" si="6"/>
        <v>Anbieter</v>
      </c>
      <c r="B430" s="40"/>
      <c r="C430" s="41"/>
      <c r="E430" s="296"/>
    </row>
    <row r="431" spans="1:5" s="20" customFormat="1" x14ac:dyDescent="0.35">
      <c r="A431" s="40" t="str">
        <f t="shared" si="6"/>
        <v>Anbieter</v>
      </c>
      <c r="B431" s="40"/>
      <c r="C431" s="41"/>
      <c r="E431" s="296"/>
    </row>
    <row r="432" spans="1:5" s="20" customFormat="1" x14ac:dyDescent="0.35">
      <c r="A432" s="40" t="str">
        <f t="shared" si="6"/>
        <v>Anbieter</v>
      </c>
      <c r="B432" s="40"/>
      <c r="C432" s="41"/>
      <c r="E432" s="296"/>
    </row>
    <row r="433" spans="1:5" s="20" customFormat="1" x14ac:dyDescent="0.35">
      <c r="A433" s="40" t="str">
        <f t="shared" si="6"/>
        <v>Anbieter</v>
      </c>
      <c r="B433" s="40"/>
      <c r="C433" s="41"/>
      <c r="E433" s="296"/>
    </row>
    <row r="434" spans="1:5" s="20" customFormat="1" x14ac:dyDescent="0.35">
      <c r="A434" s="40" t="str">
        <f t="shared" si="6"/>
        <v>Anbieter</v>
      </c>
      <c r="B434" s="40"/>
      <c r="C434" s="41"/>
      <c r="E434" s="296"/>
    </row>
    <row r="435" spans="1:5" s="20" customFormat="1" x14ac:dyDescent="0.35">
      <c r="A435" s="40" t="str">
        <f t="shared" si="6"/>
        <v>Anbieter</v>
      </c>
      <c r="B435" s="40"/>
      <c r="C435" s="41"/>
      <c r="E435" s="296"/>
    </row>
    <row r="436" spans="1:5" s="20" customFormat="1" x14ac:dyDescent="0.35">
      <c r="A436" s="40" t="str">
        <f t="shared" si="6"/>
        <v>Anbieter</v>
      </c>
      <c r="B436" s="40"/>
      <c r="C436" s="41"/>
      <c r="E436" s="296"/>
    </row>
    <row r="437" spans="1:5" s="20" customFormat="1" x14ac:dyDescent="0.35">
      <c r="A437" s="40" t="str">
        <f t="shared" si="6"/>
        <v>Anbieter</v>
      </c>
      <c r="B437" s="40"/>
      <c r="C437" s="41"/>
      <c r="E437" s="296"/>
    </row>
    <row r="438" spans="1:5" s="20" customFormat="1" x14ac:dyDescent="0.35">
      <c r="A438" s="40" t="str">
        <f t="shared" si="6"/>
        <v>Anbieter</v>
      </c>
      <c r="B438" s="40"/>
      <c r="C438" s="41"/>
      <c r="E438" s="296"/>
    </row>
    <row r="439" spans="1:5" s="20" customFormat="1" x14ac:dyDescent="0.35">
      <c r="A439" s="40" t="str">
        <f t="shared" si="6"/>
        <v>Anbieter</v>
      </c>
      <c r="B439" s="40"/>
      <c r="C439" s="41"/>
      <c r="E439" s="296"/>
    </row>
    <row r="440" spans="1:5" s="20" customFormat="1" x14ac:dyDescent="0.35">
      <c r="A440" s="40" t="str">
        <f t="shared" si="6"/>
        <v>Anbieter</v>
      </c>
      <c r="B440" s="40"/>
      <c r="C440" s="41"/>
      <c r="E440" s="296"/>
    </row>
    <row r="441" spans="1:5" s="20" customFormat="1" x14ac:dyDescent="0.35">
      <c r="A441" s="40" t="str">
        <f t="shared" si="6"/>
        <v>Anbieter</v>
      </c>
      <c r="B441" s="40"/>
      <c r="C441" s="41"/>
      <c r="E441" s="296"/>
    </row>
    <row r="442" spans="1:5" x14ac:dyDescent="0.35">
      <c r="A442" s="40" t="str">
        <f t="shared" si="6"/>
        <v>Anbieter</v>
      </c>
      <c r="B442" s="40"/>
      <c r="C442" s="41"/>
    </row>
    <row r="443" spans="1:5" x14ac:dyDescent="0.35">
      <c r="A443" s="40" t="str">
        <f t="shared" si="6"/>
        <v>Anbieter</v>
      </c>
      <c r="B443" s="40"/>
      <c r="C443" s="41"/>
    </row>
    <row r="444" spans="1:5" x14ac:dyDescent="0.35">
      <c r="A444" s="40" t="str">
        <f t="shared" si="6"/>
        <v>Anbieter</v>
      </c>
      <c r="B444" s="40"/>
      <c r="C444" s="41"/>
    </row>
    <row r="445" spans="1:5" x14ac:dyDescent="0.35">
      <c r="A445" s="40" t="str">
        <f t="shared" si="6"/>
        <v>Anbieter</v>
      </c>
      <c r="B445" s="40"/>
      <c r="C445" s="41"/>
    </row>
    <row r="446" spans="1:5" x14ac:dyDescent="0.35">
      <c r="A446" s="40" t="str">
        <f t="shared" si="6"/>
        <v>Anbieter</v>
      </c>
      <c r="B446" s="40"/>
      <c r="C446" s="41"/>
    </row>
    <row r="447" spans="1:5" x14ac:dyDescent="0.35">
      <c r="A447" s="40" t="str">
        <f t="shared" si="6"/>
        <v>Anbieter</v>
      </c>
      <c r="B447" s="40"/>
      <c r="C447" s="41"/>
    </row>
    <row r="448" spans="1:5" x14ac:dyDescent="0.35">
      <c r="A448" s="40" t="str">
        <f t="shared" si="6"/>
        <v>Anbieter</v>
      </c>
      <c r="B448" s="40"/>
      <c r="C448" s="41"/>
    </row>
    <row r="449" spans="1:3" x14ac:dyDescent="0.35">
      <c r="A449" s="40" t="str">
        <f t="shared" si="6"/>
        <v>Anbieter</v>
      </c>
      <c r="B449" s="40"/>
      <c r="C449" s="41"/>
    </row>
    <row r="450" spans="1:3" x14ac:dyDescent="0.35">
      <c r="A450" s="40" t="str">
        <f t="shared" si="6"/>
        <v>Anbieter</v>
      </c>
      <c r="B450" s="40"/>
      <c r="C450" s="41"/>
    </row>
    <row r="451" spans="1:3" x14ac:dyDescent="0.35">
      <c r="A451" s="40" t="str">
        <f t="shared" si="6"/>
        <v>Anbieter</v>
      </c>
      <c r="B451" s="40"/>
      <c r="C451" s="41"/>
    </row>
    <row r="452" spans="1:3" x14ac:dyDescent="0.35">
      <c r="A452" s="40" t="str">
        <f t="shared" si="6"/>
        <v>Anbieter</v>
      </c>
      <c r="B452" s="40"/>
      <c r="C452" s="41"/>
    </row>
    <row r="453" spans="1:3" x14ac:dyDescent="0.35">
      <c r="A453" s="40" t="str">
        <f t="shared" si="6"/>
        <v>Anbieter</v>
      </c>
      <c r="B453" s="40"/>
      <c r="C453" s="41"/>
    </row>
    <row r="454" spans="1:3" x14ac:dyDescent="0.35">
      <c r="A454" s="40" t="str">
        <f t="shared" si="6"/>
        <v>Anbieter</v>
      </c>
      <c r="B454" s="40"/>
      <c r="C454" s="41"/>
    </row>
    <row r="455" spans="1:3" x14ac:dyDescent="0.35">
      <c r="A455" s="40" t="str">
        <f t="shared" ref="A455:A475" si="7">LEFT(Bietername,8)</f>
        <v>Anbieter</v>
      </c>
      <c r="B455" s="40"/>
      <c r="C455" s="41"/>
    </row>
    <row r="456" spans="1:3" x14ac:dyDescent="0.35">
      <c r="A456" s="40" t="str">
        <f t="shared" si="7"/>
        <v>Anbieter</v>
      </c>
      <c r="B456" s="40"/>
      <c r="C456" s="41"/>
    </row>
    <row r="457" spans="1:3" x14ac:dyDescent="0.35">
      <c r="A457" s="40" t="str">
        <f t="shared" si="7"/>
        <v>Anbieter</v>
      </c>
      <c r="B457" s="40"/>
      <c r="C457" s="41"/>
    </row>
    <row r="458" spans="1:3" x14ac:dyDescent="0.35">
      <c r="A458" s="40" t="str">
        <f t="shared" si="7"/>
        <v>Anbieter</v>
      </c>
      <c r="B458" s="40"/>
      <c r="C458" s="41"/>
    </row>
    <row r="459" spans="1:3" x14ac:dyDescent="0.35">
      <c r="A459" s="40" t="str">
        <f t="shared" si="7"/>
        <v>Anbieter</v>
      </c>
      <c r="B459" s="40"/>
      <c r="C459" s="41"/>
    </row>
    <row r="460" spans="1:3" x14ac:dyDescent="0.35">
      <c r="A460" s="40" t="str">
        <f t="shared" si="7"/>
        <v>Anbieter</v>
      </c>
      <c r="B460" s="40"/>
      <c r="C460" s="41"/>
    </row>
    <row r="461" spans="1:3" x14ac:dyDescent="0.35">
      <c r="A461" s="40" t="str">
        <f t="shared" si="7"/>
        <v>Anbieter</v>
      </c>
      <c r="B461" s="40"/>
      <c r="C461" s="41"/>
    </row>
    <row r="462" spans="1:3" x14ac:dyDescent="0.35">
      <c r="A462" s="40" t="str">
        <f t="shared" si="7"/>
        <v>Anbieter</v>
      </c>
      <c r="B462" s="40"/>
      <c r="C462" s="41"/>
    </row>
    <row r="463" spans="1:3" x14ac:dyDescent="0.35">
      <c r="A463" s="40" t="str">
        <f t="shared" si="7"/>
        <v>Anbieter</v>
      </c>
      <c r="B463" s="40"/>
      <c r="C463" s="41"/>
    </row>
    <row r="464" spans="1:3" x14ac:dyDescent="0.35">
      <c r="A464" s="40" t="str">
        <f t="shared" si="7"/>
        <v>Anbieter</v>
      </c>
      <c r="B464" s="40"/>
      <c r="C464" s="41"/>
    </row>
    <row r="465" spans="1:3" x14ac:dyDescent="0.35">
      <c r="A465" s="40" t="str">
        <f t="shared" si="7"/>
        <v>Anbieter</v>
      </c>
      <c r="B465" s="40"/>
      <c r="C465" s="41"/>
    </row>
    <row r="466" spans="1:3" x14ac:dyDescent="0.35">
      <c r="A466" s="40" t="str">
        <f t="shared" si="7"/>
        <v>Anbieter</v>
      </c>
      <c r="B466" s="40"/>
      <c r="C466" s="41"/>
    </row>
    <row r="467" spans="1:3" x14ac:dyDescent="0.35">
      <c r="A467" s="40" t="str">
        <f t="shared" si="7"/>
        <v>Anbieter</v>
      </c>
      <c r="B467" s="40"/>
      <c r="C467" s="41"/>
    </row>
    <row r="468" spans="1:3" x14ac:dyDescent="0.35">
      <c r="A468" s="40" t="str">
        <f t="shared" si="7"/>
        <v>Anbieter</v>
      </c>
      <c r="B468" s="40"/>
      <c r="C468" s="41"/>
    </row>
    <row r="469" spans="1:3" x14ac:dyDescent="0.35">
      <c r="A469" s="40" t="str">
        <f t="shared" si="7"/>
        <v>Anbieter</v>
      </c>
      <c r="B469" s="40"/>
      <c r="C469" s="41"/>
    </row>
    <row r="470" spans="1:3" x14ac:dyDescent="0.35">
      <c r="A470" s="40" t="str">
        <f t="shared" si="7"/>
        <v>Anbieter</v>
      </c>
      <c r="B470" s="40"/>
      <c r="C470" s="41"/>
    </row>
    <row r="471" spans="1:3" x14ac:dyDescent="0.35">
      <c r="A471" s="40" t="str">
        <f t="shared" si="7"/>
        <v>Anbieter</v>
      </c>
      <c r="B471" s="40"/>
      <c r="C471" s="41"/>
    </row>
    <row r="472" spans="1:3" x14ac:dyDescent="0.35">
      <c r="A472" s="40" t="str">
        <f t="shared" si="7"/>
        <v>Anbieter</v>
      </c>
      <c r="B472" s="40"/>
      <c r="C472" s="41"/>
    </row>
    <row r="473" spans="1:3" x14ac:dyDescent="0.35">
      <c r="A473" s="40" t="str">
        <f t="shared" si="7"/>
        <v>Anbieter</v>
      </c>
      <c r="B473" s="40"/>
      <c r="C473" s="41"/>
    </row>
    <row r="474" spans="1:3" x14ac:dyDescent="0.35">
      <c r="A474" s="40" t="str">
        <f t="shared" si="7"/>
        <v>Anbieter</v>
      </c>
      <c r="B474" s="40"/>
      <c r="C474" s="41"/>
    </row>
    <row r="475" spans="1:3" x14ac:dyDescent="0.35">
      <c r="A475" s="40" t="str">
        <f t="shared" si="7"/>
        <v>Anbieter</v>
      </c>
      <c r="B475" s="40"/>
      <c r="C475" s="41"/>
    </row>
  </sheetData>
  <sheetProtection algorithmName="SHA-512" hashValue="AlgZvOqpnoNwfw8SObcsv8O/ZxyihVd6vCdLhkpX6QmXLmnZxFoskim66HxrgdCvcDFBt6MTOhr57U5hRzwszQ==" saltValue="q77ij9+UpVo2IF4hE5E2Rg==" spinCount="100000" sheet="1" objects="1" scenarios="1" autoFilter="0"/>
  <autoFilter ref="A6:C99" xr:uid="{5FBF4BD0-04B4-4382-8E7F-6129B468D35F}"/>
  <pageMargins left="0.511811023622047" right="0.511811023622047" top="0.98425196850393704" bottom="0.78740157480314998" header="0.31496062992126" footer="0.31496062992126"/>
  <pageSetup paperSize="9" scale="97" fitToHeight="0" orientation="portrait" r:id="rId1"/>
  <headerFooter scaleWithDoc="0">
    <oddHeader>&amp;L&amp;BLeistungsverzeichnis E-Mail-Archivierung_Westpfalz-Klinikum_2026_VgV
&amp;BAG: Westpfalz-Klinikum GmbH
&amp;BRegister: Verweisblatt LV&amp;RDatum: 15.09.2026</oddHeader>
    <oddFooter>&amp;LDatei: &amp;F&amp;CHSP-GPC
&amp;RSeite &amp;P von &amp;N&amp;9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CD4A8-AA02-4F96-AF83-6FFE626EDB31}">
  <sheetPr codeName="Tabelle22">
    <tabColor rgb="FF0070C0"/>
  </sheetPr>
  <dimension ref="A1:AC20"/>
  <sheetViews>
    <sheetView showGridLines="0" zoomScale="90" zoomScaleNormal="90" zoomScaleSheetLayoutView="100" workbookViewId="0">
      <pane ySplit="10" topLeftCell="A11" activePane="bottomLeft" state="frozen"/>
      <selection activeCell="G3" sqref="G3"/>
      <selection pane="bottomLeft" activeCell="B9" sqref="B9"/>
    </sheetView>
  </sheetViews>
  <sheetFormatPr baseColWidth="10" defaultColWidth="11.3984375" defaultRowHeight="12.75" outlineLevelRow="1" outlineLevelCol="1" x14ac:dyDescent="0.35"/>
  <cols>
    <col min="1" max="1" width="6.73046875" style="25" customWidth="1"/>
    <col min="2" max="2" width="66.73046875" style="25" customWidth="1"/>
    <col min="3" max="8" width="12.3984375" style="25" customWidth="1"/>
    <col min="9" max="28" width="9.73046875" style="25" hidden="1" customWidth="1" outlineLevel="1"/>
    <col min="29" max="29" width="11.3984375" style="25" collapsed="1"/>
    <col min="30" max="16384" width="11.3984375" style="25"/>
  </cols>
  <sheetData>
    <row r="1" spans="1:28" ht="15" x14ac:dyDescent="0.35">
      <c r="A1" s="27" t="s">
        <v>238</v>
      </c>
    </row>
    <row r="2" spans="1:28" x14ac:dyDescent="0.35">
      <c r="B2" s="32"/>
    </row>
    <row r="3" spans="1:28" hidden="1" outlineLevel="1" x14ac:dyDescent="0.35">
      <c r="B3" s="120" t="s">
        <v>79</v>
      </c>
      <c r="C3" s="121" t="s">
        <v>80</v>
      </c>
    </row>
    <row r="4" spans="1:28" hidden="1" outlineLevel="1" x14ac:dyDescent="0.35">
      <c r="B4" s="120" t="s">
        <v>81</v>
      </c>
      <c r="C4" s="121" t="s">
        <v>8</v>
      </c>
    </row>
    <row r="5" spans="1:28" ht="15" hidden="1" outlineLevel="1" x14ac:dyDescent="0.35">
      <c r="A5" s="122"/>
      <c r="B5" s="120" t="s">
        <v>82</v>
      </c>
      <c r="C5" s="121"/>
    </row>
    <row r="6" spans="1:28" ht="9" hidden="1" customHeight="1" outlineLevel="1" x14ac:dyDescent="0.35">
      <c r="A6" s="122"/>
      <c r="B6" s="120"/>
      <c r="C6" s="121"/>
    </row>
    <row r="7" spans="1:28" ht="15" collapsed="1" x14ac:dyDescent="0.35">
      <c r="A7" s="122"/>
      <c r="B7" s="123"/>
      <c r="C7" s="124"/>
    </row>
    <row r="8" spans="1:28" ht="13.9" x14ac:dyDescent="0.35">
      <c r="B8" s="125" t="s">
        <v>239</v>
      </c>
    </row>
    <row r="9" spans="1:28" s="27" customFormat="1" ht="33" customHeight="1" x14ac:dyDescent="0.35">
      <c r="A9" s="126" t="s">
        <v>83</v>
      </c>
      <c r="B9" s="127" t="s">
        <v>540</v>
      </c>
      <c r="C9" s="128" t="s">
        <v>36</v>
      </c>
      <c r="D9" s="129"/>
      <c r="E9" s="130" t="s">
        <v>84</v>
      </c>
      <c r="F9" s="131"/>
      <c r="G9" s="130" t="s">
        <v>85</v>
      </c>
      <c r="H9" s="131"/>
      <c r="I9" s="130" t="s">
        <v>86</v>
      </c>
      <c r="J9" s="131"/>
      <c r="K9" s="130" t="s">
        <v>87</v>
      </c>
      <c r="L9" s="131"/>
      <c r="M9" s="130" t="s">
        <v>88</v>
      </c>
      <c r="N9" s="131"/>
      <c r="O9" s="130" t="s">
        <v>89</v>
      </c>
      <c r="P9" s="131"/>
      <c r="Q9" s="130" t="s">
        <v>90</v>
      </c>
      <c r="R9" s="131"/>
      <c r="S9" s="130" t="s">
        <v>91</v>
      </c>
      <c r="T9" s="131"/>
      <c r="U9" s="130" t="s">
        <v>92</v>
      </c>
      <c r="V9" s="131"/>
      <c r="W9" s="130" t="s">
        <v>93</v>
      </c>
      <c r="X9" s="131"/>
      <c r="Y9" s="130" t="s">
        <v>94</v>
      </c>
      <c r="Z9" s="131"/>
      <c r="AA9" s="130" t="s">
        <v>95</v>
      </c>
      <c r="AB9" s="131"/>
    </row>
    <row r="10" spans="1:28" ht="19.5" customHeight="1" thickBot="1" x14ac:dyDescent="0.4">
      <c r="A10" s="132"/>
      <c r="B10" s="133"/>
      <c r="C10" s="134" t="s">
        <v>74</v>
      </c>
      <c r="D10" s="135" t="s">
        <v>96</v>
      </c>
      <c r="E10" s="136" t="s">
        <v>74</v>
      </c>
      <c r="F10" s="135" t="s">
        <v>96</v>
      </c>
      <c r="G10" s="136" t="s">
        <v>74</v>
      </c>
      <c r="H10" s="135" t="s">
        <v>96</v>
      </c>
      <c r="I10" s="136" t="s">
        <v>74</v>
      </c>
      <c r="J10" s="135" t="s">
        <v>96</v>
      </c>
      <c r="K10" s="136" t="s">
        <v>74</v>
      </c>
      <c r="L10" s="135" t="s">
        <v>96</v>
      </c>
      <c r="M10" s="136" t="s">
        <v>74</v>
      </c>
      <c r="N10" s="135" t="s">
        <v>96</v>
      </c>
      <c r="O10" s="136" t="s">
        <v>74</v>
      </c>
      <c r="P10" s="135" t="s">
        <v>96</v>
      </c>
      <c r="Q10" s="136" t="s">
        <v>74</v>
      </c>
      <c r="R10" s="135" t="s">
        <v>96</v>
      </c>
      <c r="S10" s="136" t="s">
        <v>74</v>
      </c>
      <c r="T10" s="135" t="s">
        <v>96</v>
      </c>
      <c r="U10" s="136" t="s">
        <v>74</v>
      </c>
      <c r="V10" s="135" t="s">
        <v>96</v>
      </c>
      <c r="W10" s="136" t="s">
        <v>74</v>
      </c>
      <c r="X10" s="135" t="s">
        <v>96</v>
      </c>
      <c r="Y10" s="136" t="s">
        <v>74</v>
      </c>
      <c r="Z10" s="135" t="s">
        <v>96</v>
      </c>
      <c r="AA10" s="136" t="s">
        <v>74</v>
      </c>
      <c r="AB10" s="135" t="s">
        <v>96</v>
      </c>
    </row>
    <row r="11" spans="1:28" ht="9" customHeight="1" thickTop="1" x14ac:dyDescent="0.35">
      <c r="A11" s="137"/>
      <c r="B11" s="138"/>
      <c r="C11" s="139"/>
      <c r="D11" s="140"/>
      <c r="E11" s="141"/>
      <c r="F11" s="140"/>
      <c r="G11" s="141"/>
      <c r="H11" s="140"/>
      <c r="I11" s="141"/>
      <c r="J11" s="140"/>
      <c r="K11" s="141"/>
      <c r="L11" s="140"/>
      <c r="M11" s="141"/>
      <c r="N11" s="140"/>
      <c r="O11" s="141"/>
      <c r="P11" s="140"/>
      <c r="Q11" s="141"/>
      <c r="R11" s="140"/>
      <c r="S11" s="141"/>
      <c r="T11" s="140"/>
      <c r="U11" s="141"/>
      <c r="V11" s="140"/>
      <c r="W11" s="141"/>
      <c r="X11" s="140"/>
      <c r="Y11" s="141"/>
      <c r="Z11" s="140"/>
      <c r="AA11" s="141"/>
      <c r="AB11" s="140"/>
    </row>
    <row r="12" spans="1:28" s="31" customFormat="1" ht="27.75" customHeight="1" thickBot="1" x14ac:dyDescent="0.4">
      <c r="A12" s="142" t="s">
        <v>97</v>
      </c>
      <c r="B12" s="182" t="s">
        <v>118</v>
      </c>
      <c r="C12" s="144"/>
      <c r="D12" s="145"/>
      <c r="E12" s="146"/>
      <c r="F12" s="145"/>
      <c r="G12" s="146"/>
      <c r="H12" s="145"/>
      <c r="I12" s="146"/>
      <c r="J12" s="145"/>
      <c r="K12" s="146"/>
      <c r="L12" s="145"/>
      <c r="M12" s="146"/>
      <c r="N12" s="145"/>
      <c r="O12" s="146"/>
      <c r="P12" s="145"/>
      <c r="Q12" s="146"/>
      <c r="R12" s="145"/>
      <c r="S12" s="146"/>
      <c r="T12" s="145"/>
      <c r="U12" s="146"/>
      <c r="V12" s="145"/>
      <c r="W12" s="146"/>
      <c r="X12" s="145"/>
      <c r="Y12" s="146"/>
      <c r="Z12" s="145"/>
      <c r="AA12" s="146"/>
      <c r="AB12" s="145"/>
    </row>
    <row r="13" spans="1:28" ht="35.25" customHeight="1" thickBot="1" x14ac:dyDescent="0.4">
      <c r="A13" s="147" t="s">
        <v>99</v>
      </c>
      <c r="B13" s="158" t="s">
        <v>539</v>
      </c>
      <c r="C13" s="148" t="s">
        <v>101</v>
      </c>
      <c r="D13" s="149"/>
      <c r="E13" s="150" t="s">
        <v>101</v>
      </c>
      <c r="F13" s="149"/>
      <c r="G13" s="150" t="s">
        <v>101</v>
      </c>
      <c r="H13" s="149"/>
      <c r="I13" s="150" t="s">
        <v>101</v>
      </c>
      <c r="J13" s="149"/>
      <c r="K13" s="150" t="s">
        <v>101</v>
      </c>
      <c r="L13" s="149"/>
      <c r="M13" s="150" t="s">
        <v>101</v>
      </c>
      <c r="N13" s="149"/>
      <c r="O13" s="150" t="s">
        <v>101</v>
      </c>
      <c r="P13" s="149"/>
      <c r="Q13" s="150" t="s">
        <v>101</v>
      </c>
      <c r="R13" s="149"/>
      <c r="S13" s="150" t="s">
        <v>101</v>
      </c>
      <c r="T13" s="149"/>
      <c r="U13" s="150" t="s">
        <v>101</v>
      </c>
      <c r="V13" s="149"/>
      <c r="W13" s="150" t="s">
        <v>101</v>
      </c>
      <c r="X13" s="149"/>
      <c r="Y13" s="150" t="s">
        <v>101</v>
      </c>
      <c r="Z13" s="149"/>
      <c r="AA13" s="150" t="s">
        <v>101</v>
      </c>
      <c r="AB13" s="149"/>
    </row>
    <row r="14" spans="1:28" s="37" customFormat="1" ht="30" customHeight="1" x14ac:dyDescent="0.35">
      <c r="A14" s="159"/>
      <c r="B14" s="160" t="s">
        <v>110</v>
      </c>
      <c r="C14" s="161" t="str">
        <f>IF(COUNTA($B$13:$B$13) &lt;&gt; COUNTA(C13:C13),"Nein","Ja")</f>
        <v>Ja</v>
      </c>
      <c r="D14" s="161" t="str">
        <f>C14</f>
        <v>Ja</v>
      </c>
      <c r="E14" s="161" t="str">
        <f>IF(COUNTA($B$13:$B$13) &lt;&gt; COUNTA(E13:E13),"Nein","Ja")</f>
        <v>Ja</v>
      </c>
      <c r="F14" s="161" t="str">
        <f>E14</f>
        <v>Ja</v>
      </c>
      <c r="G14" s="161" t="str">
        <f>IF(COUNTA($B$13:$B$13) &lt;&gt; COUNTA(G13:G13),"Nein","Ja")</f>
        <v>Ja</v>
      </c>
      <c r="H14" s="161" t="str">
        <f>G14</f>
        <v>Ja</v>
      </c>
      <c r="I14" s="161" t="str">
        <f>IF(COUNTA($B$13:$B$13) &lt;&gt; COUNTA(I13:I13),"Nein","Ja")</f>
        <v>Ja</v>
      </c>
      <c r="J14" s="161" t="str">
        <f>I14</f>
        <v>Ja</v>
      </c>
      <c r="K14" s="161" t="str">
        <f>IF(COUNTA($B$13:$B$13) &lt;&gt; COUNTA(K13:K13),"Nein","Ja")</f>
        <v>Ja</v>
      </c>
      <c r="L14" s="161" t="str">
        <f>K14</f>
        <v>Ja</v>
      </c>
      <c r="M14" s="161" t="str">
        <f>IF(COUNTA($B$13:$B$13) &lt;&gt; COUNTA(M13:M13),"Nein","Ja")</f>
        <v>Ja</v>
      </c>
      <c r="N14" s="161" t="str">
        <f>M14</f>
        <v>Ja</v>
      </c>
      <c r="O14" s="161" t="str">
        <f>IF(COUNTA($B$13:$B$13) &lt;&gt; COUNTA(O13:O13),"Nein","Ja")</f>
        <v>Ja</v>
      </c>
      <c r="P14" s="161" t="str">
        <f>O14</f>
        <v>Ja</v>
      </c>
      <c r="Q14" s="161" t="str">
        <f>IF(COUNTA($B$13:$B$13) &lt;&gt; COUNTA(Q13:Q13),"Nein","Ja")</f>
        <v>Ja</v>
      </c>
      <c r="R14" s="161" t="str">
        <f>Q14</f>
        <v>Ja</v>
      </c>
      <c r="S14" s="161" t="str">
        <f>IF(COUNTA($B$13:$B$13) &lt;&gt; COUNTA(S13:S13),"Nein","Ja")</f>
        <v>Ja</v>
      </c>
      <c r="T14" s="161" t="str">
        <f>S14</f>
        <v>Ja</v>
      </c>
      <c r="U14" s="161" t="str">
        <f>IF(COUNTA($B$13:$B$13) &lt;&gt; COUNTA(U13:U13),"Nein","Ja")</f>
        <v>Ja</v>
      </c>
      <c r="V14" s="161" t="str">
        <f>U14</f>
        <v>Ja</v>
      </c>
      <c r="W14" s="161" t="str">
        <f>IF(COUNTA($B$13:$B$13) &lt;&gt; COUNTA(W13:W13),"Nein","Ja")</f>
        <v>Ja</v>
      </c>
      <c r="X14" s="161" t="str">
        <f>W14</f>
        <v>Ja</v>
      </c>
      <c r="Y14" s="161" t="str">
        <f>IF(COUNTA($B$13:$B$13) &lt;&gt; COUNTA(Y13:Y13),"Nein","Ja")</f>
        <v>Ja</v>
      </c>
      <c r="Z14" s="161" t="str">
        <f>Y14</f>
        <v>Ja</v>
      </c>
      <c r="AA14" s="161" t="str">
        <f>IF(COUNTA($B$13:$B$13) &lt;&gt; COUNTA(AA13:AA13),"Nein","Ja")</f>
        <v>Ja</v>
      </c>
      <c r="AB14" s="161" t="str">
        <f>AA14</f>
        <v>Ja</v>
      </c>
    </row>
    <row r="15" spans="1:28" s="37" customFormat="1" ht="30" customHeight="1" thickBot="1" x14ac:dyDescent="0.4">
      <c r="A15" s="162"/>
      <c r="B15" s="163" t="s">
        <v>111</v>
      </c>
      <c r="C15" s="164" t="str">
        <f>IF(C14="Nein","Nein","Ja")</f>
        <v>Ja</v>
      </c>
      <c r="D15" s="164" t="str">
        <f>C15</f>
        <v>Ja</v>
      </c>
      <c r="E15" s="164" t="str">
        <f>IF(E14="Nein","Nein","Ja")</f>
        <v>Ja</v>
      </c>
      <c r="F15" s="164" t="str">
        <f>E15</f>
        <v>Ja</v>
      </c>
      <c r="G15" s="164" t="str">
        <f>IF(G14="Nein","Nein","Ja")</f>
        <v>Ja</v>
      </c>
      <c r="H15" s="164" t="str">
        <f>G15</f>
        <v>Ja</v>
      </c>
      <c r="I15" s="164" t="str">
        <f>IF(I14="Nein","Nein","Ja")</f>
        <v>Ja</v>
      </c>
      <c r="J15" s="164" t="str">
        <f>I15</f>
        <v>Ja</v>
      </c>
      <c r="K15" s="164" t="str">
        <f>IF(K14="Nein","Nein","Ja")</f>
        <v>Ja</v>
      </c>
      <c r="L15" s="164" t="str">
        <f>K15</f>
        <v>Ja</v>
      </c>
      <c r="M15" s="164" t="str">
        <f>IF(M14="Nein","Nein","Ja")</f>
        <v>Ja</v>
      </c>
      <c r="N15" s="164" t="str">
        <f>M15</f>
        <v>Ja</v>
      </c>
      <c r="O15" s="164" t="str">
        <f>IF(O14="Nein","Nein","Ja")</f>
        <v>Ja</v>
      </c>
      <c r="P15" s="164" t="str">
        <f>O15</f>
        <v>Ja</v>
      </c>
      <c r="Q15" s="164" t="str">
        <f>IF(Q14="Nein","Nein","Ja")</f>
        <v>Ja</v>
      </c>
      <c r="R15" s="164" t="str">
        <f>Q15</f>
        <v>Ja</v>
      </c>
      <c r="S15" s="164" t="str">
        <f>IF(S14="Nein","Nein","Ja")</f>
        <v>Ja</v>
      </c>
      <c r="T15" s="164" t="str">
        <f>S15</f>
        <v>Ja</v>
      </c>
      <c r="U15" s="164" t="str">
        <f>IF(U14="Nein","Nein","Ja")</f>
        <v>Ja</v>
      </c>
      <c r="V15" s="164" t="str">
        <f>U15</f>
        <v>Ja</v>
      </c>
      <c r="W15" s="164" t="str">
        <f>IF(W14="Nein","Nein","Ja")</f>
        <v>Ja</v>
      </c>
      <c r="X15" s="164" t="str">
        <f>W15</f>
        <v>Ja</v>
      </c>
      <c r="Y15" s="164" t="str">
        <f>IF(Y14="Nein","Nein","Ja")</f>
        <v>Ja</v>
      </c>
      <c r="Z15" s="164" t="str">
        <f>Y15</f>
        <v>Ja</v>
      </c>
      <c r="AA15" s="164" t="str">
        <f>IF(AA14="Nein","Nein","Ja")</f>
        <v>Ja</v>
      </c>
      <c r="AB15" s="164" t="str">
        <f>AA15</f>
        <v>Ja</v>
      </c>
    </row>
    <row r="19" ht="19.5" customHeight="1" x14ac:dyDescent="0.35"/>
    <row r="20" ht="19.5" customHeight="1" x14ac:dyDescent="0.35"/>
  </sheetData>
  <sheetProtection algorithmName="SHA-512" hashValue="8Mazzu167pCo5Ruc5OIMCKvDt0Y+QTsIAdtU8dGC2baxri4Dq4H2LINktSdvHzNEVBDzc6WQea7Me6dxttayZQ==" saltValue="yJ6pODJPWS1vRNHbKokGNw==" spinCount="100000" sheet="1" objects="1" scenarios="1" autoFilter="0"/>
  <dataConsolidate/>
  <conditionalFormatting sqref="C14:C15 E14:E15 G14:G15 K14:K15 M14:M15">
    <cfRule type="cellIs" dxfId="158" priority="105" stopIfTrue="1" operator="equal">
      <formula>"Nein"</formula>
    </cfRule>
    <cfRule type="cellIs" dxfId="157" priority="106" stopIfTrue="1" operator="equal">
      <formula>"Ja"</formula>
    </cfRule>
  </conditionalFormatting>
  <conditionalFormatting sqref="D14:D15">
    <cfRule type="cellIs" dxfId="156" priority="104" stopIfTrue="1" operator="equal">
      <formula>"Ja"</formula>
    </cfRule>
    <cfRule type="cellIs" dxfId="155" priority="103" stopIfTrue="1" operator="equal">
      <formula>"Nein"</formula>
    </cfRule>
  </conditionalFormatting>
  <conditionalFormatting sqref="F14:F15">
    <cfRule type="cellIs" dxfId="154" priority="101" stopIfTrue="1" operator="equal">
      <formula>"Nein"</formula>
    </cfRule>
    <cfRule type="cellIs" dxfId="153" priority="102" stopIfTrue="1" operator="equal">
      <formula>"Ja"</formula>
    </cfRule>
  </conditionalFormatting>
  <conditionalFormatting sqref="H14:H15">
    <cfRule type="cellIs" dxfId="152" priority="100" stopIfTrue="1" operator="equal">
      <formula>"Ja"</formula>
    </cfRule>
    <cfRule type="cellIs" dxfId="151" priority="99" stopIfTrue="1" operator="equal">
      <formula>"Nein"</formula>
    </cfRule>
  </conditionalFormatting>
  <conditionalFormatting sqref="I14:I15">
    <cfRule type="cellIs" dxfId="150" priority="98" stopIfTrue="1" operator="equal">
      <formula>"Ja"</formula>
    </cfRule>
    <cfRule type="cellIs" dxfId="149" priority="97" stopIfTrue="1" operator="equal">
      <formula>"Nein"</formula>
    </cfRule>
  </conditionalFormatting>
  <conditionalFormatting sqref="J14:J15">
    <cfRule type="cellIs" dxfId="148" priority="96" stopIfTrue="1" operator="equal">
      <formula>"Ja"</formula>
    </cfRule>
    <cfRule type="cellIs" dxfId="147" priority="95" stopIfTrue="1" operator="equal">
      <formula>"Nein"</formula>
    </cfRule>
  </conditionalFormatting>
  <conditionalFormatting sqref="L14:L15">
    <cfRule type="cellIs" dxfId="146" priority="94" stopIfTrue="1" operator="equal">
      <formula>"Ja"</formula>
    </cfRule>
    <cfRule type="cellIs" dxfId="145" priority="93" stopIfTrue="1" operator="equal">
      <formula>"Nein"</formula>
    </cfRule>
  </conditionalFormatting>
  <conditionalFormatting sqref="N14:N15">
    <cfRule type="cellIs" dxfId="144" priority="92" stopIfTrue="1" operator="equal">
      <formula>"Ja"</formula>
    </cfRule>
    <cfRule type="cellIs" dxfId="143" priority="91" stopIfTrue="1" operator="equal">
      <formula>"Nein"</formula>
    </cfRule>
  </conditionalFormatting>
  <conditionalFormatting sqref="O14:O15">
    <cfRule type="cellIs" dxfId="142" priority="90" stopIfTrue="1" operator="equal">
      <formula>"Ja"</formula>
    </cfRule>
    <cfRule type="cellIs" dxfId="141" priority="89" stopIfTrue="1" operator="equal">
      <formula>"Nein"</formula>
    </cfRule>
  </conditionalFormatting>
  <conditionalFormatting sqref="P14:P15">
    <cfRule type="cellIs" dxfId="140" priority="88" stopIfTrue="1" operator="equal">
      <formula>"Ja"</formula>
    </cfRule>
    <cfRule type="cellIs" dxfId="139" priority="87" stopIfTrue="1" operator="equal">
      <formula>"Nein"</formula>
    </cfRule>
  </conditionalFormatting>
  <conditionalFormatting sqref="Q14:Q15">
    <cfRule type="cellIs" dxfId="138" priority="85" stopIfTrue="1" operator="equal">
      <formula>"Nein"</formula>
    </cfRule>
    <cfRule type="cellIs" dxfId="137" priority="86" stopIfTrue="1" operator="equal">
      <formula>"Ja"</formula>
    </cfRule>
  </conditionalFormatting>
  <conditionalFormatting sqref="R14:R15">
    <cfRule type="cellIs" dxfId="136" priority="84" stopIfTrue="1" operator="equal">
      <formula>"Ja"</formula>
    </cfRule>
    <cfRule type="cellIs" dxfId="135" priority="83" stopIfTrue="1" operator="equal">
      <formula>"Nein"</formula>
    </cfRule>
  </conditionalFormatting>
  <conditionalFormatting sqref="S14:S15">
    <cfRule type="cellIs" dxfId="134" priority="82" stopIfTrue="1" operator="equal">
      <formula>"Ja"</formula>
    </cfRule>
    <cfRule type="cellIs" dxfId="133" priority="81" stopIfTrue="1" operator="equal">
      <formula>"Nein"</formula>
    </cfRule>
  </conditionalFormatting>
  <conditionalFormatting sqref="T14:T15">
    <cfRule type="cellIs" dxfId="132" priority="80" stopIfTrue="1" operator="equal">
      <formula>"Ja"</formula>
    </cfRule>
    <cfRule type="cellIs" dxfId="131" priority="79" stopIfTrue="1" operator="equal">
      <formula>"Nein"</formula>
    </cfRule>
  </conditionalFormatting>
  <conditionalFormatting sqref="U14:U15">
    <cfRule type="cellIs" dxfId="130" priority="78" stopIfTrue="1" operator="equal">
      <formula>"Ja"</formula>
    </cfRule>
    <cfRule type="cellIs" dxfId="129" priority="77" stopIfTrue="1" operator="equal">
      <formula>"Nein"</formula>
    </cfRule>
  </conditionalFormatting>
  <conditionalFormatting sqref="V14:V15">
    <cfRule type="cellIs" dxfId="128" priority="76" stopIfTrue="1" operator="equal">
      <formula>"Ja"</formula>
    </cfRule>
    <cfRule type="cellIs" dxfId="127" priority="75" stopIfTrue="1" operator="equal">
      <formula>"Nein"</formula>
    </cfRule>
  </conditionalFormatting>
  <conditionalFormatting sqref="W14:W15">
    <cfRule type="cellIs" dxfId="126" priority="73" stopIfTrue="1" operator="equal">
      <formula>"Nein"</formula>
    </cfRule>
    <cfRule type="cellIs" dxfId="125" priority="74" stopIfTrue="1" operator="equal">
      <formula>"Ja"</formula>
    </cfRule>
  </conditionalFormatting>
  <conditionalFormatting sqref="X14:X15">
    <cfRule type="cellIs" dxfId="124" priority="72" stopIfTrue="1" operator="equal">
      <formula>"Ja"</formula>
    </cfRule>
    <cfRule type="cellIs" dxfId="123" priority="71" stopIfTrue="1" operator="equal">
      <formula>"Nein"</formula>
    </cfRule>
  </conditionalFormatting>
  <conditionalFormatting sqref="Y14:Y15">
    <cfRule type="cellIs" dxfId="122" priority="70" stopIfTrue="1" operator="equal">
      <formula>"Ja"</formula>
    </cfRule>
    <cfRule type="cellIs" dxfId="121" priority="69" stopIfTrue="1" operator="equal">
      <formula>"Nein"</formula>
    </cfRule>
  </conditionalFormatting>
  <conditionalFormatting sqref="Z14:Z15">
    <cfRule type="cellIs" dxfId="120" priority="68" stopIfTrue="1" operator="equal">
      <formula>"Ja"</formula>
    </cfRule>
    <cfRule type="cellIs" dxfId="119" priority="67" stopIfTrue="1" operator="equal">
      <formula>"Nein"</formula>
    </cfRule>
  </conditionalFormatting>
  <conditionalFormatting sqref="AA14:AA15">
    <cfRule type="cellIs" dxfId="118" priority="66" stopIfTrue="1" operator="equal">
      <formula>"Ja"</formula>
    </cfRule>
    <cfRule type="cellIs" dxfId="117" priority="65" stopIfTrue="1" operator="equal">
      <formula>"Nein"</formula>
    </cfRule>
  </conditionalFormatting>
  <conditionalFormatting sqref="AB14:AB15">
    <cfRule type="cellIs" dxfId="116" priority="64" stopIfTrue="1" operator="equal">
      <formula>"Ja"</formula>
    </cfRule>
    <cfRule type="cellIs" dxfId="115" priority="63" stopIfTrue="1" operator="equal">
      <formula>"Nein"</formula>
    </cfRule>
  </conditionalFormatting>
  <pageMargins left="0.511811023622047" right="0.511811023622047" top="0.98425196850393704" bottom="0.78740157480314998" header="0.31496062992126" footer="0.31496062992126"/>
  <pageSetup paperSize="9" scale="95" fitToHeight="8" orientation="portrait" r:id="rId1"/>
  <headerFooter scaleWithDoc="0">
    <oddHeader>&amp;L&amp;BLeistungsverzeichnis E-Mail-Archivierung_Westpfalz-Klinikum_2026_VgV
&amp;BAG: Westpfalz-Klinikum GmbH
&amp;BRegister: 1. Wertungsstufe&amp;RDatum: 15.09.2026</oddHeader>
    <oddFooter>&amp;LDatei: &amp;F&amp;CHSP-GPC
&amp;RSeite &amp;P von &amp;N&amp;9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C4B57-2383-4EA2-85FA-3859F9AC74B5}">
  <sheetPr codeName="Tabelle27">
    <tabColor rgb="FF0070C0"/>
  </sheetPr>
  <dimension ref="A1:AE22"/>
  <sheetViews>
    <sheetView showGridLines="0" zoomScaleNormal="100" zoomScaleSheetLayoutView="90" workbookViewId="0">
      <pane ySplit="9" topLeftCell="A10" activePane="bottomLeft" state="frozen"/>
      <selection activeCell="G3" sqref="G3"/>
      <selection pane="bottomLeft" activeCell="B8" sqref="B8"/>
    </sheetView>
  </sheetViews>
  <sheetFormatPr baseColWidth="10" defaultColWidth="11.3984375" defaultRowHeight="12.75" outlineLevelRow="1" outlineLevelCol="1" x14ac:dyDescent="0.35"/>
  <cols>
    <col min="1" max="1" width="8" style="25" customWidth="1"/>
    <col min="2" max="2" width="61.73046875" style="25" customWidth="1"/>
    <col min="3" max="8" width="10.73046875" style="25" customWidth="1"/>
    <col min="9" max="30" width="10.73046875" style="25" hidden="1" customWidth="1" outlineLevel="1"/>
    <col min="31" max="31" width="11.3984375" style="25" collapsed="1"/>
    <col min="32" max="16384" width="11.3984375" style="25"/>
  </cols>
  <sheetData>
    <row r="1" spans="1:30" ht="15" x14ac:dyDescent="0.35">
      <c r="A1" s="27" t="s">
        <v>238</v>
      </c>
    </row>
    <row r="2" spans="1:30" hidden="1" outlineLevel="1" x14ac:dyDescent="0.35">
      <c r="B2" s="32"/>
    </row>
    <row r="3" spans="1:30" ht="25.5" hidden="1" outlineLevel="1" x14ac:dyDescent="0.35">
      <c r="B3" s="170" t="s">
        <v>112</v>
      </c>
      <c r="C3" s="121" t="s">
        <v>113</v>
      </c>
      <c r="D3" s="121"/>
    </row>
    <row r="4" spans="1:30" ht="25.5" hidden="1" outlineLevel="1" x14ac:dyDescent="0.35">
      <c r="A4" s="122"/>
      <c r="B4" s="170" t="s">
        <v>114</v>
      </c>
    </row>
    <row r="5" spans="1:30" ht="29.25" hidden="1" customHeight="1" outlineLevel="1" x14ac:dyDescent="0.35">
      <c r="A5" s="122"/>
      <c r="B5" s="171" t="s">
        <v>115</v>
      </c>
    </row>
    <row r="6" spans="1:30" ht="18" customHeight="1" collapsed="1" x14ac:dyDescent="0.35">
      <c r="A6" s="122"/>
      <c r="B6" s="125" t="s">
        <v>239</v>
      </c>
    </row>
    <row r="8" spans="1:30" s="27" customFormat="1" ht="33" customHeight="1" x14ac:dyDescent="0.35">
      <c r="A8" s="126" t="s">
        <v>116</v>
      </c>
      <c r="B8" s="172" t="s">
        <v>541</v>
      </c>
      <c r="C8" s="128" t="str">
        <f>'1. Wertungsstufe'!C9</f>
        <v>Anbieter 1</v>
      </c>
      <c r="D8" s="173"/>
      <c r="E8" s="128" t="str">
        <f>'1. Wertungsstufe'!E9</f>
        <v>Anbieter 2</v>
      </c>
      <c r="F8" s="173"/>
      <c r="G8" s="128" t="str">
        <f>'1. Wertungsstufe'!G9</f>
        <v>Anbieter 3</v>
      </c>
      <c r="H8" s="174"/>
      <c r="I8" s="173" t="str">
        <f>'1. Wertungsstufe'!I9</f>
        <v>Anbieter 4</v>
      </c>
      <c r="J8" s="173"/>
      <c r="K8" s="173" t="str">
        <f>'1. Wertungsstufe'!K9</f>
        <v>Anbieter 5</v>
      </c>
      <c r="L8" s="173"/>
      <c r="M8" s="173" t="str">
        <f>'1. Wertungsstufe'!M9</f>
        <v>Anbieter 6</v>
      </c>
      <c r="N8" s="173"/>
      <c r="O8" s="173" t="str">
        <f>'1. Wertungsstufe'!O9</f>
        <v>Anbieter 7</v>
      </c>
      <c r="P8" s="173"/>
      <c r="Q8" s="173" t="str">
        <f>'1. Wertungsstufe'!Q9</f>
        <v>Anbieter 8</v>
      </c>
      <c r="R8" s="173"/>
      <c r="S8" s="173" t="str">
        <f>'1. Wertungsstufe'!S9</f>
        <v>Anbieter 9</v>
      </c>
      <c r="T8" s="173"/>
      <c r="U8" s="173" t="str">
        <f>'1. Wertungsstufe'!U9</f>
        <v>Anbieter 10</v>
      </c>
      <c r="V8" s="173"/>
      <c r="W8" s="173" t="str">
        <f>'1. Wertungsstufe'!W9</f>
        <v>Anbieter 11</v>
      </c>
      <c r="X8" s="173"/>
      <c r="Y8" s="173" t="str">
        <f>'1. Wertungsstufe'!Y9</f>
        <v>Anbieter 12</v>
      </c>
      <c r="Z8" s="173"/>
      <c r="AA8" s="173" t="str">
        <f>'1. Wertungsstufe'!AA9</f>
        <v>Anbieter 13</v>
      </c>
      <c r="AB8" s="173"/>
      <c r="AC8" s="173">
        <f>'1. Wertungsstufe'!AC9</f>
        <v>0</v>
      </c>
      <c r="AD8" s="174"/>
    </row>
    <row r="9" spans="1:30" ht="19.5" customHeight="1" thickBot="1" x14ac:dyDescent="0.4">
      <c r="A9" s="175"/>
      <c r="B9" s="175"/>
      <c r="C9" s="134" t="s">
        <v>74</v>
      </c>
      <c r="D9" s="176" t="s">
        <v>96</v>
      </c>
      <c r="E9" s="134" t="s">
        <v>74</v>
      </c>
      <c r="F9" s="176" t="s">
        <v>96</v>
      </c>
      <c r="G9" s="134" t="s">
        <v>74</v>
      </c>
      <c r="H9" s="135" t="s">
        <v>96</v>
      </c>
      <c r="I9" s="177" t="s">
        <v>74</v>
      </c>
      <c r="J9" s="135" t="s">
        <v>96</v>
      </c>
      <c r="K9" s="136" t="s">
        <v>74</v>
      </c>
      <c r="L9" s="135" t="s">
        <v>96</v>
      </c>
      <c r="M9" s="136" t="s">
        <v>74</v>
      </c>
      <c r="N9" s="135" t="s">
        <v>96</v>
      </c>
      <c r="O9" s="136" t="s">
        <v>74</v>
      </c>
      <c r="P9" s="135" t="s">
        <v>96</v>
      </c>
      <c r="Q9" s="136" t="s">
        <v>74</v>
      </c>
      <c r="R9" s="135" t="s">
        <v>96</v>
      </c>
      <c r="S9" s="136" t="s">
        <v>74</v>
      </c>
      <c r="T9" s="135" t="s">
        <v>96</v>
      </c>
      <c r="U9" s="136" t="s">
        <v>74</v>
      </c>
      <c r="V9" s="135" t="s">
        <v>96</v>
      </c>
      <c r="W9" s="136" t="s">
        <v>74</v>
      </c>
      <c r="X9" s="135" t="s">
        <v>96</v>
      </c>
      <c r="Y9" s="136" t="s">
        <v>74</v>
      </c>
      <c r="Z9" s="135" t="s">
        <v>96</v>
      </c>
      <c r="AA9" s="136" t="s">
        <v>74</v>
      </c>
      <c r="AB9" s="135" t="s">
        <v>96</v>
      </c>
      <c r="AC9" s="136" t="s">
        <v>74</v>
      </c>
      <c r="AD9" s="135" t="s">
        <v>96</v>
      </c>
    </row>
    <row r="10" spans="1:30" ht="9" customHeight="1" thickTop="1" x14ac:dyDescent="0.35">
      <c r="A10" s="137"/>
      <c r="B10" s="137"/>
      <c r="C10" s="178" t="s">
        <v>66</v>
      </c>
      <c r="D10" s="179"/>
      <c r="E10" s="178"/>
      <c r="F10" s="179"/>
      <c r="G10" s="178"/>
      <c r="H10" s="180"/>
      <c r="I10" s="179"/>
      <c r="J10" s="180"/>
      <c r="K10" s="181"/>
      <c r="L10" s="180"/>
      <c r="M10" s="181"/>
      <c r="N10" s="180"/>
      <c r="O10" s="181"/>
      <c r="P10" s="180"/>
      <c r="Q10" s="181"/>
      <c r="R10" s="180"/>
      <c r="S10" s="181"/>
      <c r="T10" s="180"/>
      <c r="U10" s="181"/>
      <c r="V10" s="180"/>
      <c r="W10" s="181"/>
      <c r="X10" s="180"/>
      <c r="Y10" s="181"/>
      <c r="Z10" s="180"/>
      <c r="AA10" s="181"/>
      <c r="AB10" s="180"/>
      <c r="AC10" s="181"/>
      <c r="AD10" s="180"/>
    </row>
    <row r="11" spans="1:30" s="31" customFormat="1" ht="36" customHeight="1" thickBot="1" x14ac:dyDescent="0.4">
      <c r="A11" s="142" t="s">
        <v>117</v>
      </c>
      <c r="B11" s="143" t="s">
        <v>98</v>
      </c>
      <c r="C11" s="167"/>
      <c r="D11" s="183"/>
      <c r="E11" s="167"/>
      <c r="F11" s="183"/>
      <c r="G11" s="167"/>
      <c r="H11" s="168"/>
      <c r="I11" s="183"/>
      <c r="J11" s="168"/>
      <c r="K11" s="169"/>
      <c r="L11" s="168"/>
      <c r="M11" s="169"/>
      <c r="N11" s="168"/>
      <c r="O11" s="169"/>
      <c r="P11" s="168"/>
      <c r="Q11" s="169"/>
      <c r="R11" s="168"/>
      <c r="S11" s="169"/>
      <c r="T11" s="168"/>
      <c r="U11" s="169"/>
      <c r="V11" s="168"/>
      <c r="W11" s="169"/>
      <c r="X11" s="168"/>
      <c r="Y11" s="169"/>
      <c r="Z11" s="168"/>
      <c r="AA11" s="169"/>
      <c r="AB11" s="168"/>
      <c r="AC11" s="169"/>
      <c r="AD11" s="168"/>
    </row>
    <row r="12" spans="1:30" ht="39.75" customHeight="1" x14ac:dyDescent="0.35">
      <c r="A12" s="184" t="s">
        <v>119</v>
      </c>
      <c r="B12" s="503" t="s">
        <v>100</v>
      </c>
      <c r="C12" s="185" t="s">
        <v>101</v>
      </c>
      <c r="D12" s="156"/>
      <c r="E12" s="185" t="s">
        <v>101</v>
      </c>
      <c r="F12" s="156"/>
      <c r="G12" s="185" t="s">
        <v>101</v>
      </c>
      <c r="H12" s="156"/>
      <c r="I12" s="185" t="s">
        <v>101</v>
      </c>
      <c r="J12" s="156"/>
      <c r="K12" s="185" t="s">
        <v>101</v>
      </c>
      <c r="L12" s="156"/>
      <c r="M12" s="185" t="s">
        <v>101</v>
      </c>
      <c r="N12" s="156"/>
      <c r="O12" s="185" t="s">
        <v>101</v>
      </c>
      <c r="P12" s="156"/>
      <c r="Q12" s="185" t="s">
        <v>101</v>
      </c>
      <c r="R12" s="156"/>
      <c r="S12" s="185" t="s">
        <v>101</v>
      </c>
      <c r="T12" s="156"/>
      <c r="U12" s="185" t="s">
        <v>101</v>
      </c>
      <c r="V12" s="156"/>
      <c r="W12" s="185" t="s">
        <v>101</v>
      </c>
      <c r="X12" s="156"/>
      <c r="Y12" s="185" t="s">
        <v>101</v>
      </c>
      <c r="Z12" s="156"/>
      <c r="AA12" s="185" t="s">
        <v>101</v>
      </c>
      <c r="AB12" s="156"/>
      <c r="AC12" s="185" t="s">
        <v>101</v>
      </c>
      <c r="AD12" s="156"/>
    </row>
    <row r="13" spans="1:30" ht="55.5" customHeight="1" x14ac:dyDescent="0.35">
      <c r="A13" s="186" t="s">
        <v>120</v>
      </c>
      <c r="B13" s="504" t="s">
        <v>102</v>
      </c>
      <c r="C13" s="151" t="s">
        <v>101</v>
      </c>
      <c r="D13" s="152"/>
      <c r="E13" s="151" t="s">
        <v>101</v>
      </c>
      <c r="F13" s="152"/>
      <c r="G13" s="151" t="s">
        <v>101</v>
      </c>
      <c r="H13" s="152"/>
      <c r="I13" s="151" t="s">
        <v>101</v>
      </c>
      <c r="J13" s="152"/>
      <c r="K13" s="151" t="s">
        <v>101</v>
      </c>
      <c r="L13" s="152"/>
      <c r="M13" s="151" t="s">
        <v>101</v>
      </c>
      <c r="N13" s="152"/>
      <c r="O13" s="151" t="s">
        <v>101</v>
      </c>
      <c r="P13" s="152"/>
      <c r="Q13" s="151" t="s">
        <v>101</v>
      </c>
      <c r="R13" s="152"/>
      <c r="S13" s="151" t="s">
        <v>101</v>
      </c>
      <c r="T13" s="152"/>
      <c r="U13" s="151" t="s">
        <v>101</v>
      </c>
      <c r="V13" s="152"/>
      <c r="W13" s="151" t="s">
        <v>101</v>
      </c>
      <c r="X13" s="152"/>
      <c r="Y13" s="151" t="s">
        <v>101</v>
      </c>
      <c r="Z13" s="152"/>
      <c r="AA13" s="151" t="s">
        <v>101</v>
      </c>
      <c r="AB13" s="152"/>
      <c r="AC13" s="151" t="s">
        <v>101</v>
      </c>
      <c r="AD13" s="152"/>
    </row>
    <row r="14" spans="1:30" ht="39.75" customHeight="1" x14ac:dyDescent="0.35">
      <c r="A14" s="186" t="s">
        <v>121</v>
      </c>
      <c r="B14" s="158" t="s">
        <v>103</v>
      </c>
      <c r="C14" s="151" t="s">
        <v>101</v>
      </c>
      <c r="D14" s="152"/>
      <c r="E14" s="151" t="s">
        <v>101</v>
      </c>
      <c r="F14" s="152"/>
      <c r="G14" s="151" t="s">
        <v>101</v>
      </c>
      <c r="H14" s="152"/>
      <c r="I14" s="151" t="s">
        <v>101</v>
      </c>
      <c r="J14" s="152"/>
      <c r="K14" s="151" t="s">
        <v>101</v>
      </c>
      <c r="L14" s="152"/>
      <c r="M14" s="151" t="s">
        <v>101</v>
      </c>
      <c r="N14" s="152"/>
      <c r="O14" s="151" t="s">
        <v>101</v>
      </c>
      <c r="P14" s="152"/>
      <c r="Q14" s="151" t="s">
        <v>101</v>
      </c>
      <c r="R14" s="152"/>
      <c r="S14" s="151" t="s">
        <v>101</v>
      </c>
      <c r="T14" s="152"/>
      <c r="U14" s="151" t="s">
        <v>101</v>
      </c>
      <c r="V14" s="152"/>
      <c r="W14" s="151" t="s">
        <v>101</v>
      </c>
      <c r="X14" s="152"/>
      <c r="Y14" s="151" t="s">
        <v>101</v>
      </c>
      <c r="Z14" s="152"/>
      <c r="AA14" s="151" t="s">
        <v>101</v>
      </c>
      <c r="AB14" s="152"/>
      <c r="AC14" s="151" t="s">
        <v>101</v>
      </c>
      <c r="AD14" s="152"/>
    </row>
    <row r="15" spans="1:30" ht="39.75" customHeight="1" x14ac:dyDescent="0.35">
      <c r="A15" s="186" t="s">
        <v>122</v>
      </c>
      <c r="B15" s="158" t="s">
        <v>104</v>
      </c>
      <c r="C15" s="151" t="s">
        <v>101</v>
      </c>
      <c r="D15" s="152"/>
      <c r="E15" s="151" t="s">
        <v>101</v>
      </c>
      <c r="F15" s="152"/>
      <c r="G15" s="151" t="s">
        <v>101</v>
      </c>
      <c r="H15" s="152"/>
      <c r="I15" s="151" t="s">
        <v>101</v>
      </c>
      <c r="J15" s="152"/>
      <c r="K15" s="151" t="s">
        <v>101</v>
      </c>
      <c r="L15" s="152"/>
      <c r="M15" s="151" t="s">
        <v>101</v>
      </c>
      <c r="N15" s="152"/>
      <c r="O15" s="151" t="s">
        <v>101</v>
      </c>
      <c r="P15" s="152"/>
      <c r="Q15" s="151" t="s">
        <v>101</v>
      </c>
      <c r="R15" s="152"/>
      <c r="S15" s="151" t="s">
        <v>101</v>
      </c>
      <c r="T15" s="152"/>
      <c r="U15" s="151" t="s">
        <v>101</v>
      </c>
      <c r="V15" s="152"/>
      <c r="W15" s="151" t="s">
        <v>101</v>
      </c>
      <c r="X15" s="152"/>
      <c r="Y15" s="151" t="s">
        <v>101</v>
      </c>
      <c r="Z15" s="152"/>
      <c r="AA15" s="151" t="s">
        <v>101</v>
      </c>
      <c r="AB15" s="152"/>
      <c r="AC15" s="151" t="s">
        <v>101</v>
      </c>
      <c r="AD15" s="152"/>
    </row>
    <row r="16" spans="1:30" ht="39.75" customHeight="1" x14ac:dyDescent="0.35">
      <c r="A16" s="186" t="s">
        <v>123</v>
      </c>
      <c r="B16" s="505" t="s">
        <v>105</v>
      </c>
      <c r="C16" s="151" t="s">
        <v>101</v>
      </c>
      <c r="D16" s="152"/>
      <c r="E16" s="151" t="s">
        <v>101</v>
      </c>
      <c r="F16" s="152"/>
      <c r="G16" s="151" t="s">
        <v>101</v>
      </c>
      <c r="H16" s="152"/>
      <c r="I16" s="151" t="s">
        <v>101</v>
      </c>
      <c r="J16" s="152"/>
      <c r="K16" s="151" t="s">
        <v>101</v>
      </c>
      <c r="L16" s="152"/>
      <c r="M16" s="151" t="s">
        <v>101</v>
      </c>
      <c r="N16" s="152"/>
      <c r="O16" s="151" t="s">
        <v>101</v>
      </c>
      <c r="P16" s="152"/>
      <c r="Q16" s="151" t="s">
        <v>101</v>
      </c>
      <c r="R16" s="152"/>
      <c r="S16" s="151" t="s">
        <v>101</v>
      </c>
      <c r="T16" s="152"/>
      <c r="U16" s="151" t="s">
        <v>101</v>
      </c>
      <c r="V16" s="152"/>
      <c r="W16" s="151" t="s">
        <v>101</v>
      </c>
      <c r="X16" s="152"/>
      <c r="Y16" s="151" t="s">
        <v>101</v>
      </c>
      <c r="Z16" s="152"/>
      <c r="AA16" s="151" t="s">
        <v>101</v>
      </c>
      <c r="AB16" s="152"/>
      <c r="AC16" s="151" t="s">
        <v>101</v>
      </c>
      <c r="AD16" s="152"/>
    </row>
    <row r="17" spans="1:30" ht="39.75" customHeight="1" x14ac:dyDescent="0.35">
      <c r="A17" s="186" t="s">
        <v>124</v>
      </c>
      <c r="B17" s="158" t="s">
        <v>106</v>
      </c>
      <c r="C17" s="151" t="s">
        <v>101</v>
      </c>
      <c r="D17" s="152"/>
      <c r="E17" s="151" t="s">
        <v>101</v>
      </c>
      <c r="F17" s="152"/>
      <c r="G17" s="151" t="s">
        <v>101</v>
      </c>
      <c r="H17" s="152"/>
      <c r="I17" s="151" t="s">
        <v>101</v>
      </c>
      <c r="J17" s="152"/>
      <c r="K17" s="151" t="s">
        <v>101</v>
      </c>
      <c r="L17" s="152"/>
      <c r="M17" s="151" t="s">
        <v>101</v>
      </c>
      <c r="N17" s="152"/>
      <c r="O17" s="151" t="s">
        <v>101</v>
      </c>
      <c r="P17" s="152"/>
      <c r="Q17" s="151" t="s">
        <v>101</v>
      </c>
      <c r="R17" s="152"/>
      <c r="S17" s="151" t="s">
        <v>101</v>
      </c>
      <c r="T17" s="152"/>
      <c r="U17" s="151" t="s">
        <v>101</v>
      </c>
      <c r="V17" s="152"/>
      <c r="W17" s="151" t="s">
        <v>101</v>
      </c>
      <c r="X17" s="152"/>
      <c r="Y17" s="151" t="s">
        <v>101</v>
      </c>
      <c r="Z17" s="152"/>
      <c r="AA17" s="151" t="s">
        <v>101</v>
      </c>
      <c r="AB17" s="152"/>
      <c r="AC17" s="151" t="s">
        <v>101</v>
      </c>
      <c r="AD17" s="152"/>
    </row>
    <row r="18" spans="1:30" ht="39.75" customHeight="1" x14ac:dyDescent="0.35">
      <c r="A18" s="186" t="s">
        <v>125</v>
      </c>
      <c r="B18" s="158" t="s">
        <v>107</v>
      </c>
      <c r="C18" s="151" t="s">
        <v>101</v>
      </c>
      <c r="D18" s="187"/>
      <c r="E18" s="151" t="s">
        <v>101</v>
      </c>
      <c r="F18" s="187"/>
      <c r="G18" s="151" t="s">
        <v>101</v>
      </c>
      <c r="H18" s="187"/>
      <c r="I18" s="151" t="s">
        <v>101</v>
      </c>
      <c r="J18" s="187"/>
      <c r="K18" s="151" t="s">
        <v>101</v>
      </c>
      <c r="L18" s="187"/>
      <c r="M18" s="151" t="s">
        <v>101</v>
      </c>
      <c r="N18" s="187"/>
      <c r="O18" s="151" t="s">
        <v>101</v>
      </c>
      <c r="P18" s="187"/>
      <c r="Q18" s="151" t="s">
        <v>101</v>
      </c>
      <c r="R18" s="187"/>
      <c r="S18" s="151" t="s">
        <v>101</v>
      </c>
      <c r="T18" s="187"/>
      <c r="U18" s="151" t="s">
        <v>101</v>
      </c>
      <c r="V18" s="187"/>
      <c r="W18" s="151" t="s">
        <v>101</v>
      </c>
      <c r="X18" s="187"/>
      <c r="Y18" s="151" t="s">
        <v>101</v>
      </c>
      <c r="Z18" s="187"/>
      <c r="AA18" s="151" t="s">
        <v>101</v>
      </c>
      <c r="AB18" s="187"/>
      <c r="AC18" s="151" t="s">
        <v>101</v>
      </c>
      <c r="AD18" s="152"/>
    </row>
    <row r="19" spans="1:30" ht="39.75" customHeight="1" x14ac:dyDescent="0.35">
      <c r="A19" s="186" t="s">
        <v>126</v>
      </c>
      <c r="B19" s="158" t="s">
        <v>108</v>
      </c>
      <c r="C19" s="151" t="s">
        <v>101</v>
      </c>
      <c r="D19" s="187"/>
      <c r="E19" s="151" t="s">
        <v>101</v>
      </c>
      <c r="F19" s="187"/>
      <c r="G19" s="151" t="s">
        <v>101</v>
      </c>
      <c r="H19" s="187"/>
      <c r="I19" s="151" t="s">
        <v>101</v>
      </c>
      <c r="J19" s="187"/>
      <c r="K19" s="151" t="s">
        <v>101</v>
      </c>
      <c r="L19" s="187"/>
      <c r="M19" s="151" t="s">
        <v>101</v>
      </c>
      <c r="N19" s="187"/>
      <c r="O19" s="151" t="s">
        <v>101</v>
      </c>
      <c r="P19" s="187"/>
      <c r="Q19" s="151" t="s">
        <v>101</v>
      </c>
      <c r="R19" s="187"/>
      <c r="S19" s="151" t="s">
        <v>101</v>
      </c>
      <c r="T19" s="187"/>
      <c r="U19" s="151" t="s">
        <v>101</v>
      </c>
      <c r="V19" s="187"/>
      <c r="W19" s="151" t="s">
        <v>101</v>
      </c>
      <c r="X19" s="187"/>
      <c r="Y19" s="151" t="s">
        <v>101</v>
      </c>
      <c r="Z19" s="187"/>
      <c r="AA19" s="151" t="s">
        <v>101</v>
      </c>
      <c r="AB19" s="187"/>
      <c r="AC19" s="151" t="s">
        <v>101</v>
      </c>
      <c r="AD19" s="152"/>
    </row>
    <row r="20" spans="1:30" ht="39.75" customHeight="1" thickBot="1" x14ac:dyDescent="0.4">
      <c r="A20" s="186" t="s">
        <v>542</v>
      </c>
      <c r="B20" s="158" t="s">
        <v>109</v>
      </c>
      <c r="C20" s="151" t="s">
        <v>101</v>
      </c>
      <c r="D20" s="187"/>
      <c r="E20" s="151" t="s">
        <v>101</v>
      </c>
      <c r="F20" s="187"/>
      <c r="G20" s="151" t="s">
        <v>101</v>
      </c>
      <c r="H20" s="187"/>
      <c r="I20" s="151" t="s">
        <v>101</v>
      </c>
      <c r="J20" s="187"/>
      <c r="K20" s="151" t="s">
        <v>101</v>
      </c>
      <c r="L20" s="187"/>
      <c r="M20" s="151" t="s">
        <v>101</v>
      </c>
      <c r="N20" s="187"/>
      <c r="O20" s="151" t="s">
        <v>101</v>
      </c>
      <c r="P20" s="187"/>
      <c r="Q20" s="151" t="s">
        <v>101</v>
      </c>
      <c r="R20" s="187"/>
      <c r="S20" s="151" t="s">
        <v>101</v>
      </c>
      <c r="T20" s="187"/>
      <c r="U20" s="151" t="s">
        <v>101</v>
      </c>
      <c r="V20" s="187"/>
      <c r="W20" s="151" t="s">
        <v>101</v>
      </c>
      <c r="X20" s="187"/>
      <c r="Y20" s="151" t="s">
        <v>101</v>
      </c>
      <c r="Z20" s="187"/>
      <c r="AA20" s="151" t="s">
        <v>101</v>
      </c>
      <c r="AB20" s="187"/>
      <c r="AC20" s="151" t="s">
        <v>101</v>
      </c>
      <c r="AD20" s="152"/>
    </row>
    <row r="21" spans="1:30" s="31" customFormat="1" ht="30" customHeight="1" thickBot="1" x14ac:dyDescent="0.4">
      <c r="A21" s="188"/>
      <c r="B21" s="189" t="s">
        <v>110</v>
      </c>
      <c r="C21" s="190" t="str">
        <f>IF(COUNTA($B$12:$B$19) &lt;&gt; COUNTA(C12:C19),"Nein","Ja")</f>
        <v>Ja</v>
      </c>
      <c r="D21" s="191" t="str">
        <f>C21</f>
        <v>Ja</v>
      </c>
      <c r="E21" s="190" t="str">
        <f>IF(COUNTA($B$12:$B$19) &lt;&gt; COUNTA(E12:E19),"Nein","Ja")</f>
        <v>Ja</v>
      </c>
      <c r="F21" s="191" t="str">
        <f>E21</f>
        <v>Ja</v>
      </c>
      <c r="G21" s="190" t="str">
        <f>IF(COUNTA($B$12:$B$19) &lt;&gt; COUNTA(G12:G19),"Nein","Ja")</f>
        <v>Ja</v>
      </c>
      <c r="H21" s="191" t="str">
        <f>G21</f>
        <v>Ja</v>
      </c>
      <c r="I21" s="190" t="str">
        <f>IF(COUNTA($B$12:$B$19) &lt;&gt; COUNTA(I12:I19),"Nein","Ja")</f>
        <v>Ja</v>
      </c>
      <c r="J21" s="191" t="str">
        <f>I21</f>
        <v>Ja</v>
      </c>
      <c r="K21" s="190" t="str">
        <f>IF(COUNTA($B$12:$B$19) &lt;&gt; COUNTA(K12:K19),"Nein","Ja")</f>
        <v>Ja</v>
      </c>
      <c r="L21" s="191" t="str">
        <f>K21</f>
        <v>Ja</v>
      </c>
      <c r="M21" s="190" t="str">
        <f>IF(COUNTA($B$12:$B$19) &lt;&gt; COUNTA(M12:M19),"Nein","Ja")</f>
        <v>Ja</v>
      </c>
      <c r="N21" s="191" t="str">
        <f>M21</f>
        <v>Ja</v>
      </c>
      <c r="O21" s="190" t="str">
        <f>IF(COUNTA($B$12:$B$19) &lt;&gt; COUNTA(O12:O19),"Nein","Ja")</f>
        <v>Ja</v>
      </c>
      <c r="P21" s="191" t="str">
        <f>O21</f>
        <v>Ja</v>
      </c>
      <c r="Q21" s="190" t="str">
        <f>IF(COUNTA($B$12:$B$19) &lt;&gt; COUNTA(Q12:Q19),"Nein","Ja")</f>
        <v>Ja</v>
      </c>
      <c r="R21" s="191" t="str">
        <f>Q21</f>
        <v>Ja</v>
      </c>
      <c r="S21" s="190" t="str">
        <f>IF(COUNTA($B$12:$B$19) &lt;&gt; COUNTA(S12:S19),"Nein","Ja")</f>
        <v>Ja</v>
      </c>
      <c r="T21" s="191" t="str">
        <f>S21</f>
        <v>Ja</v>
      </c>
      <c r="U21" s="190" t="str">
        <f>IF(COUNTA($B$12:$B$19) &lt;&gt; COUNTA(U12:U19),"Nein","Ja")</f>
        <v>Ja</v>
      </c>
      <c r="V21" s="191" t="str">
        <f>U21</f>
        <v>Ja</v>
      </c>
      <c r="W21" s="190" t="str">
        <f>IF(COUNTA($B$12:$B$19) &lt;&gt; COUNTA(W12:W19),"Nein","Ja")</f>
        <v>Ja</v>
      </c>
      <c r="X21" s="191" t="str">
        <f>W21</f>
        <v>Ja</v>
      </c>
      <c r="Y21" s="190" t="str">
        <f>IF(COUNTA($B$12:$B$19) &lt;&gt; COUNTA(Y12:Y19),"Nein","Ja")</f>
        <v>Ja</v>
      </c>
      <c r="Z21" s="191" t="str">
        <f>Y21</f>
        <v>Ja</v>
      </c>
      <c r="AA21" s="190" t="str">
        <f>IF(COUNTA($B$12:$B$19) &lt;&gt; COUNTA(AA12:AA19),"Nein","Ja")</f>
        <v>Ja</v>
      </c>
      <c r="AB21" s="191" t="str">
        <f>AA21</f>
        <v>Ja</v>
      </c>
      <c r="AC21" s="190" t="str">
        <f>IF(COUNTA($B$12:$B$19) &lt;&gt; COUNTA(AC12:AC19),"Nein","Ja")</f>
        <v>Ja</v>
      </c>
      <c r="AD21" s="161" t="str">
        <f>AC21</f>
        <v>Ja</v>
      </c>
    </row>
    <row r="22" spans="1:30" s="31" customFormat="1" ht="30" customHeight="1" thickBot="1" x14ac:dyDescent="0.4">
      <c r="A22" s="192"/>
      <c r="B22" s="193" t="s">
        <v>111</v>
      </c>
      <c r="C22" s="190" t="str">
        <f>IF(COUNTA($B$12:$B$20) &lt;&gt; COUNTA(C13:C21),"Nein","Ja")</f>
        <v>Ja</v>
      </c>
      <c r="D22" s="191" t="str">
        <f>C22</f>
        <v>Ja</v>
      </c>
      <c r="E22" s="190" t="str">
        <f>IF(COUNTA($B$12:$B$20) &lt;&gt; COUNTA(E13:E21),"Nein","Ja")</f>
        <v>Ja</v>
      </c>
      <c r="F22" s="191" t="str">
        <f>E22</f>
        <v>Ja</v>
      </c>
      <c r="G22" s="190" t="str">
        <f>IF(COUNTA($B$12:$B$20) &lt;&gt; COUNTA(G13:G21),"Nein","Ja")</f>
        <v>Ja</v>
      </c>
      <c r="H22" s="191" t="str">
        <f>G22</f>
        <v>Ja</v>
      </c>
      <c r="I22" s="190" t="str">
        <f>IF(COUNTA($B$12:$B$19) &lt;&gt; COUNTA(I13:I21),"Nein","Ja")</f>
        <v>Nein</v>
      </c>
      <c r="J22" s="191" t="str">
        <f>I22</f>
        <v>Nein</v>
      </c>
      <c r="K22" s="190" t="str">
        <f>IF(COUNTA($B$12:$B$19) &lt;&gt; COUNTA(K13:K21),"Nein","Ja")</f>
        <v>Nein</v>
      </c>
      <c r="L22" s="191" t="str">
        <f>K22</f>
        <v>Nein</v>
      </c>
      <c r="M22" s="190" t="str">
        <f>IF(COUNTA($B$12:$B$19) &lt;&gt; COUNTA(M13:M21),"Nein","Ja")</f>
        <v>Nein</v>
      </c>
      <c r="N22" s="191" t="str">
        <f>M22</f>
        <v>Nein</v>
      </c>
      <c r="O22" s="190" t="str">
        <f>IF(COUNTA($B$12:$B$19) &lt;&gt; COUNTA(O13:O21),"Nein","Ja")</f>
        <v>Nein</v>
      </c>
      <c r="P22" s="191" t="str">
        <f>O22</f>
        <v>Nein</v>
      </c>
      <c r="Q22" s="190" t="str">
        <f>IF(COUNTA($B$12:$B$19) &lt;&gt; COUNTA(Q13:Q21),"Nein","Ja")</f>
        <v>Nein</v>
      </c>
      <c r="R22" s="191" t="str">
        <f>Q22</f>
        <v>Nein</v>
      </c>
      <c r="S22" s="190" t="str">
        <f>IF(COUNTA($B$12:$B$19) &lt;&gt; COUNTA(S13:S21),"Nein","Ja")</f>
        <v>Nein</v>
      </c>
      <c r="T22" s="191" t="str">
        <f>S22</f>
        <v>Nein</v>
      </c>
      <c r="U22" s="190" t="str">
        <f>IF(COUNTA($B$12:$B$19) &lt;&gt; COUNTA(U13:U21),"Nein","Ja")</f>
        <v>Nein</v>
      </c>
      <c r="V22" s="191" t="str">
        <f>U22</f>
        <v>Nein</v>
      </c>
      <c r="W22" s="190" t="str">
        <f>IF(COUNTA($B$12:$B$19) &lt;&gt; COUNTA(W13:W21),"Nein","Ja")</f>
        <v>Nein</v>
      </c>
      <c r="X22" s="191" t="str">
        <f>W22</f>
        <v>Nein</v>
      </c>
      <c r="Y22" s="190" t="str">
        <f>IF(COUNTA($B$12:$B$19) &lt;&gt; COUNTA(Y13:Y21),"Nein","Ja")</f>
        <v>Nein</v>
      </c>
      <c r="Z22" s="191" t="str">
        <f>Y22</f>
        <v>Nein</v>
      </c>
      <c r="AA22" s="190" t="str">
        <f>IF(COUNTA($B$12:$B$19) &lt;&gt; COUNTA(AA13:AA21),"Nein","Ja")</f>
        <v>Nein</v>
      </c>
      <c r="AB22" s="191" t="str">
        <f>AA22</f>
        <v>Nein</v>
      </c>
      <c r="AC22" s="190" t="str">
        <f>IF(COUNTA($B$12:$B$19) &lt;&gt; COUNTA(AC13:AC21),"Nein","Ja")</f>
        <v>Nein</v>
      </c>
      <c r="AD22" s="161" t="str">
        <f>AC22</f>
        <v>Nein</v>
      </c>
    </row>
  </sheetData>
  <sheetProtection algorithmName="SHA-512" hashValue="bGFWA9Clqw+rDGDZBkUTi8zfzrGUfL8BcQceNJC41BvX43S+I6sfiliAIiS2s82ur9su0z99r/mlvLKbFCxegg==" saltValue="NQ2IgKdx30Y4wXhiOIDzfw==" spinCount="100000" sheet="1" objects="1" scenarios="1" autoFilter="0"/>
  <phoneticPr fontId="15" type="noConversion"/>
  <conditionalFormatting sqref="C21:C22">
    <cfRule type="cellIs" dxfId="114" priority="80" stopIfTrue="1" operator="equal">
      <formula>"Ja"</formula>
    </cfRule>
    <cfRule type="cellIs" dxfId="113" priority="79" stopIfTrue="1" operator="equal">
      <formula>"Nein"</formula>
    </cfRule>
  </conditionalFormatting>
  <conditionalFormatting sqref="D21:D22">
    <cfRule type="cellIs" dxfId="112" priority="81" stopIfTrue="1" operator="equal">
      <formula>"Nein"</formula>
    </cfRule>
    <cfRule type="cellIs" dxfId="111" priority="82" stopIfTrue="1" operator="equal">
      <formula>"Ja"</formula>
    </cfRule>
  </conditionalFormatting>
  <conditionalFormatting sqref="E21:E22">
    <cfRule type="cellIs" dxfId="110" priority="78" stopIfTrue="1" operator="equal">
      <formula>"Ja"</formula>
    </cfRule>
    <cfRule type="cellIs" dxfId="109" priority="77" stopIfTrue="1" operator="equal">
      <formula>"Nein"</formula>
    </cfRule>
  </conditionalFormatting>
  <conditionalFormatting sqref="F21:F22">
    <cfRule type="cellIs" dxfId="108" priority="70" stopIfTrue="1" operator="equal">
      <formula>"Ja"</formula>
    </cfRule>
    <cfRule type="cellIs" dxfId="107" priority="69" stopIfTrue="1" operator="equal">
      <formula>"Nein"</formula>
    </cfRule>
  </conditionalFormatting>
  <conditionalFormatting sqref="G21:G22">
    <cfRule type="cellIs" dxfId="106" priority="68" stopIfTrue="1" operator="equal">
      <formula>"Ja"</formula>
    </cfRule>
    <cfRule type="cellIs" dxfId="105" priority="67" stopIfTrue="1" operator="equal">
      <formula>"Nein"</formula>
    </cfRule>
  </conditionalFormatting>
  <conditionalFormatting sqref="H21:H22">
    <cfRule type="cellIs" dxfId="104" priority="64" stopIfTrue="1" operator="equal">
      <formula>"Ja"</formula>
    </cfRule>
    <cfRule type="cellIs" dxfId="103" priority="63" stopIfTrue="1" operator="equal">
      <formula>"Nein"</formula>
    </cfRule>
  </conditionalFormatting>
  <conditionalFormatting sqref="I21:I22">
    <cfRule type="cellIs" dxfId="102" priority="62" stopIfTrue="1" operator="equal">
      <formula>"Ja"</formula>
    </cfRule>
    <cfRule type="cellIs" dxfId="101" priority="61" stopIfTrue="1" operator="equal">
      <formula>"Nein"</formula>
    </cfRule>
  </conditionalFormatting>
  <conditionalFormatting sqref="J21:J22">
    <cfRule type="cellIs" dxfId="100" priority="58" stopIfTrue="1" operator="equal">
      <formula>"Ja"</formula>
    </cfRule>
    <cfRule type="cellIs" dxfId="99" priority="57" stopIfTrue="1" operator="equal">
      <formula>"Nein"</formula>
    </cfRule>
  </conditionalFormatting>
  <conditionalFormatting sqref="K21:K22">
    <cfRule type="cellIs" dxfId="98" priority="56" stopIfTrue="1" operator="equal">
      <formula>"Ja"</formula>
    </cfRule>
    <cfRule type="cellIs" dxfId="97" priority="55" stopIfTrue="1" operator="equal">
      <formula>"Nein"</formula>
    </cfRule>
  </conditionalFormatting>
  <conditionalFormatting sqref="L21:L22">
    <cfRule type="cellIs" dxfId="96" priority="52" stopIfTrue="1" operator="equal">
      <formula>"Ja"</formula>
    </cfRule>
    <cfRule type="cellIs" dxfId="95" priority="51" stopIfTrue="1" operator="equal">
      <formula>"Nein"</formula>
    </cfRule>
  </conditionalFormatting>
  <conditionalFormatting sqref="M21:M22">
    <cfRule type="cellIs" dxfId="94" priority="50" stopIfTrue="1" operator="equal">
      <formula>"Ja"</formula>
    </cfRule>
    <cfRule type="cellIs" dxfId="93" priority="49" stopIfTrue="1" operator="equal">
      <formula>"Nein"</formula>
    </cfRule>
  </conditionalFormatting>
  <conditionalFormatting sqref="N21:N22">
    <cfRule type="cellIs" dxfId="92" priority="46" stopIfTrue="1" operator="equal">
      <formula>"Ja"</formula>
    </cfRule>
    <cfRule type="cellIs" dxfId="91" priority="45" stopIfTrue="1" operator="equal">
      <formula>"Nein"</formula>
    </cfRule>
  </conditionalFormatting>
  <conditionalFormatting sqref="O21:O22">
    <cfRule type="cellIs" dxfId="90" priority="43" stopIfTrue="1" operator="equal">
      <formula>"Nein"</formula>
    </cfRule>
    <cfRule type="cellIs" dxfId="89" priority="44" stopIfTrue="1" operator="equal">
      <formula>"Ja"</formula>
    </cfRule>
  </conditionalFormatting>
  <conditionalFormatting sqref="P21:P22">
    <cfRule type="cellIs" dxfId="88" priority="40" stopIfTrue="1" operator="equal">
      <formula>"Ja"</formula>
    </cfRule>
    <cfRule type="cellIs" dxfId="87" priority="39" stopIfTrue="1" operator="equal">
      <formula>"Nein"</formula>
    </cfRule>
  </conditionalFormatting>
  <conditionalFormatting sqref="Q21:Q22">
    <cfRule type="cellIs" dxfId="86" priority="38" stopIfTrue="1" operator="equal">
      <formula>"Ja"</formula>
    </cfRule>
    <cfRule type="cellIs" dxfId="85" priority="37" stopIfTrue="1" operator="equal">
      <formula>"Nein"</formula>
    </cfRule>
  </conditionalFormatting>
  <conditionalFormatting sqref="R21:R22">
    <cfRule type="cellIs" dxfId="84" priority="34" stopIfTrue="1" operator="equal">
      <formula>"Ja"</formula>
    </cfRule>
    <cfRule type="cellIs" dxfId="83" priority="33" stopIfTrue="1" operator="equal">
      <formula>"Nein"</formula>
    </cfRule>
  </conditionalFormatting>
  <conditionalFormatting sqref="S21:S22">
    <cfRule type="cellIs" dxfId="82" priority="32" stopIfTrue="1" operator="equal">
      <formula>"Ja"</formula>
    </cfRule>
    <cfRule type="cellIs" dxfId="81" priority="31" stopIfTrue="1" operator="equal">
      <formula>"Nein"</formula>
    </cfRule>
  </conditionalFormatting>
  <conditionalFormatting sqref="T21:T22">
    <cfRule type="cellIs" dxfId="80" priority="28" stopIfTrue="1" operator="equal">
      <formula>"Ja"</formula>
    </cfRule>
    <cfRule type="cellIs" dxfId="79" priority="27" stopIfTrue="1" operator="equal">
      <formula>"Nein"</formula>
    </cfRule>
  </conditionalFormatting>
  <conditionalFormatting sqref="U21:U22">
    <cfRule type="cellIs" dxfId="78" priority="26" stopIfTrue="1" operator="equal">
      <formula>"Ja"</formula>
    </cfRule>
    <cfRule type="cellIs" dxfId="77" priority="25" stopIfTrue="1" operator="equal">
      <formula>"Nein"</formula>
    </cfRule>
  </conditionalFormatting>
  <conditionalFormatting sqref="V21:V22">
    <cfRule type="cellIs" dxfId="76" priority="21" stopIfTrue="1" operator="equal">
      <formula>"Nein"</formula>
    </cfRule>
    <cfRule type="cellIs" dxfId="75" priority="22" stopIfTrue="1" operator="equal">
      <formula>"Ja"</formula>
    </cfRule>
  </conditionalFormatting>
  <conditionalFormatting sqref="W21:W22">
    <cfRule type="cellIs" dxfId="74" priority="20" stopIfTrue="1" operator="equal">
      <formula>"Ja"</formula>
    </cfRule>
    <cfRule type="cellIs" dxfId="73" priority="19" stopIfTrue="1" operator="equal">
      <formula>"Nein"</formula>
    </cfRule>
  </conditionalFormatting>
  <conditionalFormatting sqref="X21:X22">
    <cfRule type="cellIs" dxfId="72" priority="16" stopIfTrue="1" operator="equal">
      <formula>"Ja"</formula>
    </cfRule>
    <cfRule type="cellIs" dxfId="71" priority="15" stopIfTrue="1" operator="equal">
      <formula>"Nein"</formula>
    </cfRule>
  </conditionalFormatting>
  <conditionalFormatting sqref="Y21:Y22">
    <cfRule type="cellIs" dxfId="70" priority="14" stopIfTrue="1" operator="equal">
      <formula>"Ja"</formula>
    </cfRule>
    <cfRule type="cellIs" dxfId="69" priority="13" stopIfTrue="1" operator="equal">
      <formula>"Nein"</formula>
    </cfRule>
  </conditionalFormatting>
  <conditionalFormatting sqref="Z21:Z22">
    <cfRule type="cellIs" dxfId="68" priority="10" stopIfTrue="1" operator="equal">
      <formula>"Ja"</formula>
    </cfRule>
    <cfRule type="cellIs" dxfId="67" priority="9" stopIfTrue="1" operator="equal">
      <formula>"Nein"</formula>
    </cfRule>
  </conditionalFormatting>
  <conditionalFormatting sqref="AA21:AA22">
    <cfRule type="cellIs" dxfId="66" priority="8" stopIfTrue="1" operator="equal">
      <formula>"Ja"</formula>
    </cfRule>
    <cfRule type="cellIs" dxfId="65" priority="7" stopIfTrue="1" operator="equal">
      <formula>"Nein"</formula>
    </cfRule>
  </conditionalFormatting>
  <conditionalFormatting sqref="AB21:AB22">
    <cfRule type="cellIs" dxfId="64" priority="3" stopIfTrue="1" operator="equal">
      <formula>"Nein"</formula>
    </cfRule>
    <cfRule type="cellIs" dxfId="63" priority="4" stopIfTrue="1" operator="equal">
      <formula>"Ja"</formula>
    </cfRule>
  </conditionalFormatting>
  <conditionalFormatting sqref="AC21:AC22">
    <cfRule type="cellIs" dxfId="62" priority="2" stopIfTrue="1" operator="equal">
      <formula>"Ja"</formula>
    </cfRule>
    <cfRule type="cellIs" dxfId="61" priority="1" stopIfTrue="1" operator="equal">
      <formula>"Nein"</formula>
    </cfRule>
  </conditionalFormatting>
  <conditionalFormatting sqref="AD21:AD22">
    <cfRule type="cellIs" dxfId="60" priority="74" stopIfTrue="1" operator="equal">
      <formula>"Ja"</formula>
    </cfRule>
    <cfRule type="cellIs" dxfId="59" priority="73" stopIfTrue="1" operator="equal">
      <formula>"Nein"</formula>
    </cfRule>
  </conditionalFormatting>
  <pageMargins left="0.511811023622047" right="0.511811023622047" top="0.98425196850393704" bottom="0.78740157480314998" header="0.31496062992126" footer="0.31496062992126"/>
  <pageSetup paperSize="9" orientation="portrait" r:id="rId1"/>
  <headerFooter scaleWithDoc="0">
    <oddHeader>&amp;L&amp;BLeistungsverzeichnis E-Mail-Archivierung_Westpfalz-Klinikum_2026_VgV
&amp;BAG: Westpfalz-Klinikum GmbH
&amp;BRegister: 2. Wertungsstufe&amp;RDatum: 15.09.2026</oddHeader>
    <oddFooter>&amp;LDatei: &amp;F&amp;CHSP-GPC
&amp;RSeite &amp;P von &amp;N&amp;9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BAD24-FF85-4863-9B75-4A3242B559EE}">
  <sheetPr codeName="Tabelle28">
    <tabColor rgb="FF0070C0"/>
  </sheetPr>
  <dimension ref="A1:AI16"/>
  <sheetViews>
    <sheetView showGridLines="0" zoomScaleNormal="100" zoomScaleSheetLayoutView="80" workbookViewId="0">
      <pane ySplit="6" topLeftCell="A7" activePane="bottomLeft" state="frozen"/>
      <selection activeCell="G3" sqref="G3"/>
      <selection pane="bottomLeft" activeCell="B5" sqref="B5"/>
    </sheetView>
  </sheetViews>
  <sheetFormatPr baseColWidth="10" defaultColWidth="11.3984375" defaultRowHeight="12.75" outlineLevelCol="1" x14ac:dyDescent="0.35"/>
  <cols>
    <col min="1" max="1" width="8" style="25" customWidth="1"/>
    <col min="2" max="2" width="75" style="25" customWidth="1"/>
    <col min="3" max="3" width="13" style="26" hidden="1" customWidth="1" outlineLevel="1"/>
    <col min="4" max="4" width="9.73046875" style="25" customWidth="1" collapsed="1"/>
    <col min="5" max="9" width="9.73046875" style="25" customWidth="1"/>
    <col min="10" max="29" width="9.73046875" style="25" hidden="1" customWidth="1" outlineLevel="1"/>
    <col min="30" max="30" width="11.3984375" style="25" collapsed="1"/>
    <col min="31" max="16384" width="11.3984375" style="25"/>
  </cols>
  <sheetData>
    <row r="1" spans="1:35" ht="15" x14ac:dyDescent="0.35">
      <c r="A1" s="27" t="s">
        <v>238</v>
      </c>
    </row>
    <row r="2" spans="1:35" ht="4.5" customHeight="1" x14ac:dyDescent="0.35"/>
    <row r="3" spans="1:35" ht="18" customHeight="1" x14ac:dyDescent="0.35">
      <c r="A3" s="122"/>
      <c r="B3" s="125" t="s">
        <v>239</v>
      </c>
    </row>
    <row r="4" spans="1:35" ht="11.25" customHeight="1" thickBot="1" x14ac:dyDescent="0.4"/>
    <row r="5" spans="1:35" s="27" customFormat="1" ht="33" customHeight="1" x14ac:dyDescent="0.35">
      <c r="A5" s="126" t="s">
        <v>127</v>
      </c>
      <c r="B5" s="126" t="s">
        <v>128</v>
      </c>
      <c r="C5" s="194"/>
      <c r="D5" s="195" t="str">
        <f>'1. Wertungsstufe'!C9</f>
        <v>Anbieter 1</v>
      </c>
      <c r="E5" s="196"/>
      <c r="F5" s="197" t="str">
        <f>'1. Wertungsstufe'!E9</f>
        <v>Anbieter 2</v>
      </c>
      <c r="G5" s="198"/>
      <c r="H5" s="197" t="str">
        <f>'1. Wertungsstufe'!G9</f>
        <v>Anbieter 3</v>
      </c>
      <c r="I5" s="198"/>
      <c r="J5" s="197" t="str">
        <f>'1. Wertungsstufe'!I9</f>
        <v>Anbieter 4</v>
      </c>
      <c r="K5" s="198"/>
      <c r="L5" s="197" t="str">
        <f>'1. Wertungsstufe'!K9</f>
        <v>Anbieter 5</v>
      </c>
      <c r="M5" s="198"/>
      <c r="N5" s="197" t="str">
        <f>'1. Wertungsstufe'!M9</f>
        <v>Anbieter 6</v>
      </c>
      <c r="O5" s="198"/>
      <c r="P5" s="197" t="str">
        <f>'1. Wertungsstufe'!O9</f>
        <v>Anbieter 7</v>
      </c>
      <c r="Q5" s="198"/>
      <c r="R5" s="197" t="str">
        <f>'1. Wertungsstufe'!Q9</f>
        <v>Anbieter 8</v>
      </c>
      <c r="S5" s="198"/>
      <c r="T5" s="197" t="str">
        <f>'1. Wertungsstufe'!S9</f>
        <v>Anbieter 9</v>
      </c>
      <c r="U5" s="198"/>
      <c r="V5" s="197" t="str">
        <f>'1. Wertungsstufe'!U9</f>
        <v>Anbieter 10</v>
      </c>
      <c r="W5" s="198"/>
      <c r="X5" s="197" t="str">
        <f>'1. Wertungsstufe'!W9</f>
        <v>Anbieter 11</v>
      </c>
      <c r="Y5" s="198"/>
      <c r="Z5" s="197" t="str">
        <f>'1. Wertungsstufe'!Y9</f>
        <v>Anbieter 12</v>
      </c>
      <c r="AA5" s="198"/>
      <c r="AB5" s="197" t="str">
        <f>'1. Wertungsstufe'!AA9</f>
        <v>Anbieter 13</v>
      </c>
      <c r="AC5" s="198"/>
    </row>
    <row r="6" spans="1:35" ht="19.5" customHeight="1" thickBot="1" x14ac:dyDescent="0.4">
      <c r="A6" s="199"/>
      <c r="B6" s="199"/>
      <c r="C6" s="200"/>
      <c r="D6" s="201" t="s">
        <v>74</v>
      </c>
      <c r="E6" s="202" t="s">
        <v>96</v>
      </c>
      <c r="F6" s="203" t="s">
        <v>74</v>
      </c>
      <c r="G6" s="204" t="s">
        <v>96</v>
      </c>
      <c r="H6" s="203" t="s">
        <v>74</v>
      </c>
      <c r="I6" s="204" t="s">
        <v>96</v>
      </c>
      <c r="J6" s="203" t="s">
        <v>74</v>
      </c>
      <c r="K6" s="204" t="s">
        <v>96</v>
      </c>
      <c r="L6" s="203" t="s">
        <v>74</v>
      </c>
      <c r="M6" s="204" t="s">
        <v>96</v>
      </c>
      <c r="N6" s="203" t="s">
        <v>74</v>
      </c>
      <c r="O6" s="204" t="s">
        <v>96</v>
      </c>
      <c r="P6" s="203" t="s">
        <v>74</v>
      </c>
      <c r="Q6" s="204" t="s">
        <v>96</v>
      </c>
      <c r="R6" s="203" t="s">
        <v>74</v>
      </c>
      <c r="S6" s="204" t="s">
        <v>96</v>
      </c>
      <c r="T6" s="203" t="s">
        <v>74</v>
      </c>
      <c r="U6" s="204" t="s">
        <v>96</v>
      </c>
      <c r="V6" s="203" t="s">
        <v>74</v>
      </c>
      <c r="W6" s="204" t="s">
        <v>96</v>
      </c>
      <c r="X6" s="203" t="s">
        <v>74</v>
      </c>
      <c r="Y6" s="204" t="s">
        <v>96</v>
      </c>
      <c r="Z6" s="203" t="s">
        <v>74</v>
      </c>
      <c r="AA6" s="204" t="s">
        <v>96</v>
      </c>
      <c r="AB6" s="203" t="s">
        <v>74</v>
      </c>
      <c r="AC6" s="204" t="s">
        <v>96</v>
      </c>
    </row>
    <row r="7" spans="1:35" ht="9" customHeight="1" x14ac:dyDescent="0.35">
      <c r="A7" s="137"/>
      <c r="B7" s="137"/>
      <c r="C7" s="20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row>
    <row r="8" spans="1:35" s="31" customFormat="1" ht="36" customHeight="1" thickBot="1" x14ac:dyDescent="0.4">
      <c r="A8" s="142" t="s">
        <v>129</v>
      </c>
      <c r="B8" s="182" t="s">
        <v>130</v>
      </c>
      <c r="C8" s="206" t="s">
        <v>131</v>
      </c>
      <c r="D8" s="169"/>
      <c r="E8" s="168"/>
      <c r="F8" s="169"/>
      <c r="G8" s="168"/>
      <c r="H8" s="169"/>
      <c r="I8" s="168"/>
      <c r="J8" s="169"/>
      <c r="K8" s="168"/>
      <c r="L8" s="169"/>
      <c r="M8" s="168"/>
      <c r="N8" s="169"/>
      <c r="O8" s="168"/>
      <c r="P8" s="169"/>
      <c r="Q8" s="168"/>
      <c r="R8" s="169"/>
      <c r="S8" s="168"/>
      <c r="T8" s="169"/>
      <c r="U8" s="168"/>
      <c r="V8" s="169"/>
      <c r="W8" s="168"/>
      <c r="X8" s="169"/>
      <c r="Y8" s="168"/>
      <c r="Z8" s="169"/>
      <c r="AA8" s="168"/>
      <c r="AB8" s="169"/>
      <c r="AC8" s="168"/>
    </row>
    <row r="9" spans="1:35" ht="30" customHeight="1" thickBot="1" x14ac:dyDescent="0.4">
      <c r="A9" s="207" t="s">
        <v>132</v>
      </c>
      <c r="B9" s="208" t="s">
        <v>133</v>
      </c>
      <c r="C9" s="209"/>
      <c r="D9" s="210">
        <v>5.1499999999999997E-2</v>
      </c>
      <c r="E9" s="211"/>
      <c r="F9" s="210">
        <v>6.1000000000000004E-3</v>
      </c>
      <c r="G9" s="211"/>
      <c r="H9" s="210">
        <f>-5.76%</f>
        <v>-5.7599999999999998E-2</v>
      </c>
      <c r="I9" s="212"/>
      <c r="J9" s="213" t="e">
        <f>#REF!</f>
        <v>#REF!</v>
      </c>
      <c r="K9" s="214"/>
      <c r="L9" s="214" t="e">
        <f>#REF!</f>
        <v>#REF!</v>
      </c>
      <c r="M9" s="214"/>
      <c r="N9" s="214" t="e">
        <f>#REF!</f>
        <v>#REF!</v>
      </c>
      <c r="O9" s="214"/>
      <c r="P9" s="214" t="e">
        <f>#REF!</f>
        <v>#REF!</v>
      </c>
      <c r="Q9" s="214"/>
      <c r="R9" s="214" t="e">
        <f>#REF!</f>
        <v>#REF!</v>
      </c>
      <c r="S9" s="214"/>
      <c r="T9" s="214" t="e">
        <f>#REF!</f>
        <v>#REF!</v>
      </c>
      <c r="U9" s="214"/>
      <c r="V9" s="214" t="e">
        <f>#REF!</f>
        <v>#REF!</v>
      </c>
      <c r="W9" s="214"/>
      <c r="X9" s="214" t="e">
        <f>#REF!</f>
        <v>#REF!</v>
      </c>
      <c r="Y9" s="214"/>
      <c r="Z9" s="214" t="e">
        <f>#REF!</f>
        <v>#REF!</v>
      </c>
      <c r="AA9" s="214"/>
      <c r="AB9" s="214" t="e">
        <f>#REF!</f>
        <v>#REF!</v>
      </c>
      <c r="AC9" s="212"/>
    </row>
    <row r="10" spans="1:35" ht="9" customHeight="1" x14ac:dyDescent="0.35">
      <c r="A10" s="137"/>
      <c r="B10" s="137"/>
      <c r="C10" s="205"/>
      <c r="D10" s="166"/>
      <c r="E10" s="165"/>
      <c r="F10" s="166"/>
      <c r="G10" s="165"/>
      <c r="H10" s="166"/>
      <c r="I10" s="165"/>
      <c r="J10" s="166"/>
      <c r="K10" s="165"/>
      <c r="L10" s="166"/>
      <c r="M10" s="165"/>
      <c r="N10" s="166"/>
      <c r="O10" s="165"/>
      <c r="P10" s="166"/>
      <c r="Q10" s="165"/>
      <c r="R10" s="166"/>
      <c r="S10" s="165"/>
      <c r="T10" s="166"/>
      <c r="U10" s="165"/>
      <c r="V10" s="166"/>
      <c r="W10" s="165"/>
      <c r="X10" s="166"/>
      <c r="Y10" s="165"/>
      <c r="Z10" s="166"/>
      <c r="AA10" s="165"/>
      <c r="AB10" s="166"/>
      <c r="AC10" s="165"/>
    </row>
    <row r="11" spans="1:35" s="31" customFormat="1" ht="36" customHeight="1" thickBot="1" x14ac:dyDescent="0.4">
      <c r="A11" s="142" t="s">
        <v>134</v>
      </c>
      <c r="B11" s="182" t="s">
        <v>135</v>
      </c>
      <c r="C11" s="206"/>
      <c r="D11" s="169"/>
      <c r="E11" s="168"/>
      <c r="F11" s="169"/>
      <c r="G11" s="168"/>
      <c r="H11" s="169"/>
      <c r="I11" s="168"/>
      <c r="J11" s="169"/>
      <c r="K11" s="168"/>
      <c r="L11" s="169"/>
      <c r="M11" s="168"/>
      <c r="N11" s="169"/>
      <c r="O11" s="168"/>
      <c r="P11" s="169"/>
      <c r="Q11" s="168"/>
      <c r="R11" s="169"/>
      <c r="S11" s="168"/>
      <c r="T11" s="169"/>
      <c r="U11" s="168"/>
      <c r="V11" s="169"/>
      <c r="W11" s="168"/>
      <c r="X11" s="169"/>
      <c r="Y11" s="168"/>
      <c r="Z11" s="169"/>
      <c r="AA11" s="168"/>
      <c r="AB11" s="169"/>
      <c r="AC11" s="168"/>
    </row>
    <row r="12" spans="1:35" ht="30" customHeight="1" x14ac:dyDescent="0.35">
      <c r="A12" s="184" t="s">
        <v>136</v>
      </c>
      <c r="B12" s="215" t="s">
        <v>137</v>
      </c>
      <c r="C12" s="216"/>
      <c r="D12" s="157" t="s">
        <v>101</v>
      </c>
      <c r="E12" s="156"/>
      <c r="F12" s="155" t="s">
        <v>101</v>
      </c>
      <c r="G12" s="156"/>
      <c r="H12" s="155" t="s">
        <v>101</v>
      </c>
      <c r="I12" s="156"/>
      <c r="J12" s="155" t="s">
        <v>101</v>
      </c>
      <c r="K12" s="156"/>
      <c r="L12" s="155" t="s">
        <v>101</v>
      </c>
      <c r="M12" s="156"/>
      <c r="N12" s="155" t="s">
        <v>101</v>
      </c>
      <c r="O12" s="156"/>
      <c r="P12" s="155" t="s">
        <v>101</v>
      </c>
      <c r="Q12" s="156"/>
      <c r="R12" s="155" t="s">
        <v>101</v>
      </c>
      <c r="S12" s="156"/>
      <c r="T12" s="155" t="s">
        <v>101</v>
      </c>
      <c r="U12" s="156"/>
      <c r="V12" s="155" t="s">
        <v>101</v>
      </c>
      <c r="W12" s="156"/>
      <c r="X12" s="155" t="s">
        <v>101</v>
      </c>
      <c r="Y12" s="156"/>
      <c r="Z12" s="155" t="s">
        <v>101</v>
      </c>
      <c r="AA12" s="156"/>
      <c r="AB12" s="155" t="s">
        <v>101</v>
      </c>
      <c r="AC12" s="156"/>
    </row>
    <row r="13" spans="1:35" ht="30" customHeight="1" thickBot="1" x14ac:dyDescent="0.4">
      <c r="A13" s="217" t="s">
        <v>138</v>
      </c>
      <c r="B13" s="218" t="s">
        <v>139</v>
      </c>
      <c r="C13" s="219"/>
      <c r="D13" s="153" t="s">
        <v>101</v>
      </c>
      <c r="E13" s="152"/>
      <c r="F13" s="153" t="s">
        <v>101</v>
      </c>
      <c r="G13" s="152"/>
      <c r="H13" s="153" t="s">
        <v>101</v>
      </c>
      <c r="I13" s="152"/>
      <c r="J13" s="154" t="s">
        <v>101</v>
      </c>
      <c r="K13" s="152"/>
      <c r="L13" s="154" t="s">
        <v>101</v>
      </c>
      <c r="M13" s="152"/>
      <c r="N13" s="154" t="s">
        <v>101</v>
      </c>
      <c r="O13" s="152"/>
      <c r="P13" s="154" t="s">
        <v>101</v>
      </c>
      <c r="Q13" s="152"/>
      <c r="R13" s="154" t="s">
        <v>101</v>
      </c>
      <c r="S13" s="152"/>
      <c r="T13" s="154" t="s">
        <v>101</v>
      </c>
      <c r="U13" s="152"/>
      <c r="V13" s="154" t="s">
        <v>101</v>
      </c>
      <c r="W13" s="152"/>
      <c r="X13" s="154" t="s">
        <v>101</v>
      </c>
      <c r="Y13" s="152"/>
      <c r="Z13" s="154" t="s">
        <v>101</v>
      </c>
      <c r="AA13" s="152"/>
      <c r="AB13" s="154" t="s">
        <v>101</v>
      </c>
      <c r="AC13" s="152"/>
    </row>
    <row r="14" spans="1:35" s="31" customFormat="1" ht="30" customHeight="1" thickBot="1" x14ac:dyDescent="0.4">
      <c r="A14" s="188"/>
      <c r="B14" s="220" t="s">
        <v>140</v>
      </c>
      <c r="C14" s="221"/>
      <c r="D14" s="222" t="str">
        <f>IF(COUNTA($B$12:$B$13) &lt;&gt; COUNTA(D12:D13),"Nein","Ja")</f>
        <v>Ja</v>
      </c>
      <c r="E14" s="223" t="str">
        <f>D14</f>
        <v>Ja</v>
      </c>
      <c r="F14" s="222" t="str">
        <f>IF(COUNTA($B$12:$B$13) &lt;&gt; COUNTA(F12:F13),"Nein","Ja")</f>
        <v>Ja</v>
      </c>
      <c r="G14" s="223" t="str">
        <f>F14</f>
        <v>Ja</v>
      </c>
      <c r="H14" s="222" t="str">
        <f>IF(COUNTA($B$12:$B$13) &lt;&gt; COUNTA(H12:H13),"Nein","Ja")</f>
        <v>Ja</v>
      </c>
      <c r="I14" s="223" t="str">
        <f>H14</f>
        <v>Ja</v>
      </c>
      <c r="J14" s="222" t="str">
        <f>IF(COUNTA($B$12:$B$13) &lt;&gt; COUNTA(J12:J13),"Nein","Ja")</f>
        <v>Ja</v>
      </c>
      <c r="K14" s="223" t="str">
        <f>J14</f>
        <v>Ja</v>
      </c>
      <c r="L14" s="222" t="str">
        <f>IF(COUNTA($B$12:$B$13) &lt;&gt; COUNTA(L12:L13),"Nein","Ja")</f>
        <v>Ja</v>
      </c>
      <c r="M14" s="223" t="str">
        <f>L14</f>
        <v>Ja</v>
      </c>
      <c r="N14" s="222" t="str">
        <f>IF(COUNTA($B$12:$B$13) &lt;&gt; COUNTA(N12:N13),"Nein","Ja")</f>
        <v>Ja</v>
      </c>
      <c r="O14" s="223" t="str">
        <f>N14</f>
        <v>Ja</v>
      </c>
      <c r="P14" s="222" t="str">
        <f>IF(COUNTA($B$12:$B$13) &lt;&gt; COUNTA(P12:P13),"Nein","Ja")</f>
        <v>Ja</v>
      </c>
      <c r="Q14" s="223" t="str">
        <f>P14</f>
        <v>Ja</v>
      </c>
      <c r="R14" s="222" t="str">
        <f>IF(COUNTA($B$12:$B$13) &lt;&gt; COUNTA(R12:R13),"Nein","Ja")</f>
        <v>Ja</v>
      </c>
      <c r="S14" s="223" t="str">
        <f>R14</f>
        <v>Ja</v>
      </c>
      <c r="T14" s="222" t="str">
        <f>IF(COUNTA($B$12:$B$13) &lt;&gt; COUNTA(T12:T13),"Nein","Ja")</f>
        <v>Ja</v>
      </c>
      <c r="U14" s="223" t="str">
        <f>T14</f>
        <v>Ja</v>
      </c>
      <c r="V14" s="222" t="str">
        <f>IF(COUNTA($B$12:$B$13) &lt;&gt; COUNTA(V12:V13),"Nein","Ja")</f>
        <v>Ja</v>
      </c>
      <c r="W14" s="223" t="str">
        <f>V14</f>
        <v>Ja</v>
      </c>
      <c r="X14" s="222" t="str">
        <f>IF(COUNTA($B$12:$B$13) &lt;&gt; COUNTA(X12:X13),"Nein","Ja")</f>
        <v>Ja</v>
      </c>
      <c r="Y14" s="223" t="str">
        <f>X14</f>
        <v>Ja</v>
      </c>
      <c r="Z14" s="222" t="str">
        <f>IF(COUNTA($B$12:$B$13) &lt;&gt; COUNTA(Z12:Z13),"Nein","Ja")</f>
        <v>Ja</v>
      </c>
      <c r="AA14" s="223" t="str">
        <f>Z14</f>
        <v>Ja</v>
      </c>
      <c r="AB14" s="222" t="str">
        <f>IF(COUNTA($B$12:$B$13) &lt;&gt; COUNTA(AB12:AB13),"Nein","Ja")</f>
        <v>Ja</v>
      </c>
      <c r="AC14" s="223" t="str">
        <f>AB14</f>
        <v>Ja</v>
      </c>
      <c r="AF14" s="57"/>
      <c r="AG14" s="57"/>
      <c r="AH14" s="57"/>
      <c r="AI14" s="25"/>
    </row>
    <row r="15" spans="1:35" s="31" customFormat="1" ht="30" customHeight="1" thickBot="1" x14ac:dyDescent="0.4">
      <c r="A15" s="192"/>
      <c r="B15" s="224" t="s">
        <v>111</v>
      </c>
      <c r="C15" s="225"/>
      <c r="D15" s="226" t="str">
        <f>IF(COUNTA($B$12:$B$13) &lt;&gt; COUNTA(D12:D13),"Nein","Ja")</f>
        <v>Ja</v>
      </c>
      <c r="E15" s="223" t="str">
        <f>D15</f>
        <v>Ja</v>
      </c>
      <c r="F15" s="222" t="str">
        <f>IF(COUNTA($B$12:$B$13) &lt;&gt; COUNTA(F12:F13),"Nein","Ja")</f>
        <v>Ja</v>
      </c>
      <c r="G15" s="223" t="str">
        <f>F15</f>
        <v>Ja</v>
      </c>
      <c r="H15" s="222" t="str">
        <f>IF(COUNTA($B$12:$B$13) &lt;&gt; COUNTA(H12:H13),"Nein","Ja")</f>
        <v>Ja</v>
      </c>
      <c r="I15" s="223" t="str">
        <f>H15</f>
        <v>Ja</v>
      </c>
      <c r="J15" s="222" t="str">
        <f>IF(COUNTA($B$12:$B$13) &lt;&gt; COUNTA(J12:J13),"Nein","Ja")</f>
        <v>Ja</v>
      </c>
      <c r="K15" s="223" t="str">
        <f>J15</f>
        <v>Ja</v>
      </c>
      <c r="L15" s="222" t="str">
        <f>IF(COUNTA($B$12:$B$13) &lt;&gt; COUNTA(L12:L13),"Nein","Ja")</f>
        <v>Ja</v>
      </c>
      <c r="M15" s="223" t="str">
        <f>L15</f>
        <v>Ja</v>
      </c>
      <c r="N15" s="222" t="str">
        <f>IF(COUNTA($B$12:$B$13) &lt;&gt; COUNTA(N12:N13),"Nein","Ja")</f>
        <v>Ja</v>
      </c>
      <c r="O15" s="223" t="str">
        <f>N15</f>
        <v>Ja</v>
      </c>
      <c r="P15" s="222" t="str">
        <f>IF(COUNTA($B$12:$B$13) &lt;&gt; COUNTA(P12:P13),"Nein","Ja")</f>
        <v>Ja</v>
      </c>
      <c r="Q15" s="223" t="str">
        <f>P15</f>
        <v>Ja</v>
      </c>
      <c r="R15" s="222" t="str">
        <f>IF(COUNTA($B$12:$B$13) &lt;&gt; COUNTA(R12:R13),"Nein","Ja")</f>
        <v>Ja</v>
      </c>
      <c r="S15" s="223" t="str">
        <f>R15</f>
        <v>Ja</v>
      </c>
      <c r="T15" s="222" t="str">
        <f>IF(COUNTA($B$12:$B$13) &lt;&gt; COUNTA(T12:T13),"Nein","Ja")</f>
        <v>Ja</v>
      </c>
      <c r="U15" s="223" t="str">
        <f>T15</f>
        <v>Ja</v>
      </c>
      <c r="V15" s="222" t="str">
        <f>IF(COUNTA($B$12:$B$13) &lt;&gt; COUNTA(V12:V13),"Nein","Ja")</f>
        <v>Ja</v>
      </c>
      <c r="W15" s="223" t="str">
        <f>V15</f>
        <v>Ja</v>
      </c>
      <c r="X15" s="222" t="str">
        <f>IF(COUNTA($B$12:$B$13) &lt;&gt; COUNTA(X12:X13),"Nein","Ja")</f>
        <v>Ja</v>
      </c>
      <c r="Y15" s="223" t="str">
        <f>X15</f>
        <v>Ja</v>
      </c>
      <c r="Z15" s="222" t="str">
        <f>IF(COUNTA($B$12:$B$13) &lt;&gt; COUNTA(Z12:Z13),"Nein","Ja")</f>
        <v>Ja</v>
      </c>
      <c r="AA15" s="223" t="str">
        <f>Z15</f>
        <v>Ja</v>
      </c>
      <c r="AB15" s="222" t="str">
        <f>IF(COUNTA($B$12:$B$13) &lt;&gt; COUNTA(AB12:AB13),"Nein","Ja")</f>
        <v>Ja</v>
      </c>
      <c r="AC15" s="223" t="str">
        <f>AB15</f>
        <v>Ja</v>
      </c>
    </row>
    <row r="16" spans="1:35" x14ac:dyDescent="0.35">
      <c r="C16" s="25"/>
    </row>
  </sheetData>
  <sheetProtection algorithmName="SHA-512" hashValue="4tpqlATcfdfvSZ+Vy0/Fzj1Rdj6+vZHK5rBTIaRbKZDuYklRTWye8yHGzHgsP96CJiCZx/BusxfDWIEoYcS8Vg==" saltValue="rZnO/At5w58YIRu8N0bvig==" spinCount="100000" sheet="1" objects="1" scenarios="1" autoFilter="0"/>
  <dataConsolidate/>
  <conditionalFormatting sqref="D14:D15">
    <cfRule type="cellIs" dxfId="58" priority="152" stopIfTrue="1" operator="equal">
      <formula>"Ja"</formula>
    </cfRule>
    <cfRule type="cellIs" dxfId="57" priority="151" stopIfTrue="1" operator="equal">
      <formula>"Nein"</formula>
    </cfRule>
  </conditionalFormatting>
  <conditionalFormatting sqref="E14:E15">
    <cfRule type="cellIs" dxfId="56" priority="153" stopIfTrue="1" operator="equal">
      <formula>"Nein"</formula>
    </cfRule>
    <cfRule type="cellIs" dxfId="55" priority="154" stopIfTrue="1" operator="equal">
      <formula>"Ja"</formula>
    </cfRule>
  </conditionalFormatting>
  <conditionalFormatting sqref="F14:F15">
    <cfRule type="cellIs" dxfId="54" priority="146" stopIfTrue="1" operator="equal">
      <formula>"Ja"</formula>
    </cfRule>
    <cfRule type="cellIs" dxfId="53" priority="145" stopIfTrue="1" operator="equal">
      <formula>"Nein"</formula>
    </cfRule>
  </conditionalFormatting>
  <conditionalFormatting sqref="G14:G15">
    <cfRule type="cellIs" dxfId="52" priority="148" stopIfTrue="1" operator="equal">
      <formula>"Ja"</formula>
    </cfRule>
    <cfRule type="cellIs" dxfId="51" priority="147" stopIfTrue="1" operator="equal">
      <formula>"Nein"</formula>
    </cfRule>
  </conditionalFormatting>
  <conditionalFormatting sqref="H14:H15">
    <cfRule type="cellIs" dxfId="50" priority="140" stopIfTrue="1" operator="equal">
      <formula>"Ja"</formula>
    </cfRule>
    <cfRule type="cellIs" dxfId="49" priority="139" stopIfTrue="1" operator="equal">
      <formula>"Nein"</formula>
    </cfRule>
  </conditionalFormatting>
  <conditionalFormatting sqref="I14:I15">
    <cfRule type="cellIs" dxfId="48" priority="142" stopIfTrue="1" operator="equal">
      <formula>"Ja"</formula>
    </cfRule>
    <cfRule type="cellIs" dxfId="47" priority="141" stopIfTrue="1" operator="equal">
      <formula>"Nein"</formula>
    </cfRule>
  </conditionalFormatting>
  <conditionalFormatting sqref="J14:J15">
    <cfRule type="cellIs" dxfId="46" priority="134" stopIfTrue="1" operator="equal">
      <formula>"Ja"</formula>
    </cfRule>
    <cfRule type="cellIs" dxfId="45" priority="133" stopIfTrue="1" operator="equal">
      <formula>"Nein"</formula>
    </cfRule>
  </conditionalFormatting>
  <conditionalFormatting sqref="K14:K15">
    <cfRule type="cellIs" dxfId="44" priority="136" stopIfTrue="1" operator="equal">
      <formula>"Ja"</formula>
    </cfRule>
    <cfRule type="cellIs" dxfId="43" priority="135" stopIfTrue="1" operator="equal">
      <formula>"Nein"</formula>
    </cfRule>
  </conditionalFormatting>
  <conditionalFormatting sqref="L14:L15">
    <cfRule type="cellIs" dxfId="42" priority="128" stopIfTrue="1" operator="equal">
      <formula>"Ja"</formula>
    </cfRule>
    <cfRule type="cellIs" dxfId="41" priority="127" stopIfTrue="1" operator="equal">
      <formula>"Nein"</formula>
    </cfRule>
  </conditionalFormatting>
  <conditionalFormatting sqref="M14:M15">
    <cfRule type="cellIs" dxfId="40" priority="130" stopIfTrue="1" operator="equal">
      <formula>"Ja"</formula>
    </cfRule>
    <cfRule type="cellIs" dxfId="39" priority="129" stopIfTrue="1" operator="equal">
      <formula>"Nein"</formula>
    </cfRule>
  </conditionalFormatting>
  <conditionalFormatting sqref="N14:N15">
    <cfRule type="cellIs" dxfId="38" priority="122" stopIfTrue="1" operator="equal">
      <formula>"Ja"</formula>
    </cfRule>
    <cfRule type="cellIs" dxfId="37" priority="121" stopIfTrue="1" operator="equal">
      <formula>"Nein"</formula>
    </cfRule>
  </conditionalFormatting>
  <conditionalFormatting sqref="O14:O15">
    <cfRule type="cellIs" dxfId="36" priority="124" stopIfTrue="1" operator="equal">
      <formula>"Ja"</formula>
    </cfRule>
    <cfRule type="cellIs" dxfId="35" priority="123" stopIfTrue="1" operator="equal">
      <formula>"Nein"</formula>
    </cfRule>
  </conditionalFormatting>
  <conditionalFormatting sqref="P14:P15">
    <cfRule type="cellIs" dxfId="34" priority="115" stopIfTrue="1" operator="equal">
      <formula>"Nein"</formula>
    </cfRule>
    <cfRule type="cellIs" dxfId="33" priority="116" stopIfTrue="1" operator="equal">
      <formula>"Ja"</formula>
    </cfRule>
  </conditionalFormatting>
  <conditionalFormatting sqref="Q14:Q15">
    <cfRule type="cellIs" dxfId="32" priority="117" stopIfTrue="1" operator="equal">
      <formula>"Nein"</formula>
    </cfRule>
    <cfRule type="cellIs" dxfId="31" priority="118" stopIfTrue="1" operator="equal">
      <formula>"Ja"</formula>
    </cfRule>
  </conditionalFormatting>
  <conditionalFormatting sqref="R14:R15">
    <cfRule type="cellIs" dxfId="30" priority="110" stopIfTrue="1" operator="equal">
      <formula>"Ja"</formula>
    </cfRule>
    <cfRule type="cellIs" dxfId="29" priority="109" stopIfTrue="1" operator="equal">
      <formula>"Nein"</formula>
    </cfRule>
  </conditionalFormatting>
  <conditionalFormatting sqref="S14:S15">
    <cfRule type="cellIs" dxfId="28" priority="112" stopIfTrue="1" operator="equal">
      <formula>"Ja"</formula>
    </cfRule>
    <cfRule type="cellIs" dxfId="27" priority="111" stopIfTrue="1" operator="equal">
      <formula>"Nein"</formula>
    </cfRule>
  </conditionalFormatting>
  <conditionalFormatting sqref="T14:T15">
    <cfRule type="cellIs" dxfId="26" priority="104" stopIfTrue="1" operator="equal">
      <formula>"Ja"</formula>
    </cfRule>
    <cfRule type="cellIs" dxfId="25" priority="103" stopIfTrue="1" operator="equal">
      <formula>"Nein"</formula>
    </cfRule>
  </conditionalFormatting>
  <conditionalFormatting sqref="U14:U15">
    <cfRule type="cellIs" dxfId="24" priority="106" stopIfTrue="1" operator="equal">
      <formula>"Ja"</formula>
    </cfRule>
    <cfRule type="cellIs" dxfId="23" priority="105" stopIfTrue="1" operator="equal">
      <formula>"Nein"</formula>
    </cfRule>
  </conditionalFormatting>
  <conditionalFormatting sqref="V14:V15">
    <cfRule type="cellIs" dxfId="22" priority="98" stopIfTrue="1" operator="equal">
      <formula>"Ja"</formula>
    </cfRule>
    <cfRule type="cellIs" dxfId="21" priority="97" stopIfTrue="1" operator="equal">
      <formula>"Nein"</formula>
    </cfRule>
  </conditionalFormatting>
  <conditionalFormatting sqref="W14:W15">
    <cfRule type="cellIs" dxfId="20" priority="100" stopIfTrue="1" operator="equal">
      <formula>"Ja"</formula>
    </cfRule>
    <cfRule type="cellIs" dxfId="19" priority="99" stopIfTrue="1" operator="equal">
      <formula>"Nein"</formula>
    </cfRule>
  </conditionalFormatting>
  <conditionalFormatting sqref="X14:X15">
    <cfRule type="cellIs" dxfId="18" priority="92" stopIfTrue="1" operator="equal">
      <formula>"Ja"</formula>
    </cfRule>
    <cfRule type="cellIs" dxfId="17" priority="91" stopIfTrue="1" operator="equal">
      <formula>"Nein"</formula>
    </cfRule>
  </conditionalFormatting>
  <conditionalFormatting sqref="Y14:Y15">
    <cfRule type="cellIs" dxfId="16" priority="94" stopIfTrue="1" operator="equal">
      <formula>"Ja"</formula>
    </cfRule>
    <cfRule type="cellIs" dxfId="15" priority="93" stopIfTrue="1" operator="equal">
      <formula>"Nein"</formula>
    </cfRule>
  </conditionalFormatting>
  <conditionalFormatting sqref="Z14:Z15">
    <cfRule type="cellIs" dxfId="14" priority="86" stopIfTrue="1" operator="equal">
      <formula>"Ja"</formula>
    </cfRule>
    <cfRule type="cellIs" dxfId="13" priority="85" stopIfTrue="1" operator="equal">
      <formula>"Nein"</formula>
    </cfRule>
  </conditionalFormatting>
  <conditionalFormatting sqref="AA14:AA15">
    <cfRule type="cellIs" dxfId="12" priority="88" stopIfTrue="1" operator="equal">
      <formula>"Ja"</formula>
    </cfRule>
    <cfRule type="cellIs" dxfId="11" priority="87" stopIfTrue="1" operator="equal">
      <formula>"Nein"</formula>
    </cfRule>
  </conditionalFormatting>
  <conditionalFormatting sqref="AB14:AB15">
    <cfRule type="cellIs" dxfId="10" priority="79" stopIfTrue="1" operator="equal">
      <formula>"Nein"</formula>
    </cfRule>
    <cfRule type="cellIs" dxfId="9" priority="80" stopIfTrue="1" operator="equal">
      <formula>"Ja"</formula>
    </cfRule>
  </conditionalFormatting>
  <conditionalFormatting sqref="AC14:AC15">
    <cfRule type="cellIs" dxfId="8" priority="82" stopIfTrue="1" operator="equal">
      <formula>"Ja"</formula>
    </cfRule>
    <cfRule type="cellIs" dxfId="7" priority="81" stopIfTrue="1" operator="equal">
      <formula>"Nein"</formula>
    </cfRule>
  </conditionalFormatting>
  <pageMargins left="0.511811023622047" right="0.511811023622047" top="0.98425196850393704" bottom="0.78740157480314998" header="0.31496062992126" footer="0.31496062992126"/>
  <pageSetup paperSize="9" scale="90" orientation="landscape" r:id="rId1"/>
  <headerFooter scaleWithDoc="0">
    <oddHeader>&amp;L&amp;BLeistungsverzeichnis E-Mail-Archivierung_Westpfalz-Klinikum_2026_VgV
&amp;BAG: Westpfalz-Klinikum GmbH
&amp;BRegister: 3. Wertungsstufe&amp;RDatum: 15.09.2026</oddHeader>
    <oddFooter>&amp;LDatei: &amp;F&amp;CHSP-GPC
&amp;RSeite &amp;P von &amp;N&amp;9</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F7160-3E5E-49E2-9AEF-5CDC385E907B}">
  <sheetPr>
    <tabColor rgb="FF0070C0"/>
    <pageSetUpPr fitToPage="1"/>
  </sheetPr>
  <dimension ref="A1:AA16"/>
  <sheetViews>
    <sheetView showGridLines="0" topLeftCell="G1" zoomScale="90" zoomScaleNormal="90" workbookViewId="0">
      <pane ySplit="11" topLeftCell="A12" activePane="bottomLeft" state="frozen"/>
      <selection activeCell="L30" sqref="L30"/>
      <selection pane="bottomLeft" activeCell="J12" sqref="J12"/>
    </sheetView>
  </sheetViews>
  <sheetFormatPr baseColWidth="10" defaultColWidth="11.3984375" defaultRowHeight="12.75" outlineLevelRow="1" outlineLevelCol="1" x14ac:dyDescent="0.35"/>
  <cols>
    <col min="1" max="5" width="3.265625" style="21" hidden="1" customWidth="1" outlineLevel="1"/>
    <col min="6" max="6" width="5.73046875" style="21" hidden="1" customWidth="1" outlineLevel="1"/>
    <col min="7" max="7" width="8.73046875" style="25" customWidth="1" collapsed="1"/>
    <col min="8" max="8" width="87.59765625" style="25" customWidth="1"/>
    <col min="9" max="9" width="14.265625" style="26" customWidth="1"/>
    <col min="10" max="11" width="10.86328125" style="351" customWidth="1"/>
    <col min="12" max="12" width="24.73046875" style="26" hidden="1" customWidth="1" outlineLevel="1"/>
    <col min="13" max="13" width="25" style="26" hidden="1" customWidth="1" outlineLevel="1"/>
    <col min="14" max="14" width="24.73046875" style="26" hidden="1" customWidth="1" outlineLevel="1"/>
    <col min="15" max="15" width="6.3984375" style="25" customWidth="1" collapsed="1"/>
    <col min="16" max="16" width="13" style="352" bestFit="1" customWidth="1"/>
    <col min="17" max="17" width="25" style="32" customWidth="1"/>
    <col min="18" max="18" width="6.3984375" style="25" customWidth="1"/>
    <col min="19" max="19" width="10.86328125" style="352" customWidth="1"/>
    <col min="20" max="20" width="25" style="32" customWidth="1"/>
    <col min="21" max="21" width="6.3984375" style="25" customWidth="1"/>
    <col min="22" max="22" width="10.86328125" style="352" customWidth="1"/>
    <col min="23" max="23" width="24.73046875" style="32" customWidth="1"/>
    <col min="24" max="24" width="6.3984375" style="25" hidden="1" customWidth="1" outlineLevel="1"/>
    <col min="25" max="25" width="9.73046875" style="25" hidden="1" customWidth="1" outlineLevel="1"/>
    <col min="26" max="26" width="24.265625" style="32" hidden="1" customWidth="1" outlineLevel="1"/>
    <col min="27" max="27" width="11.3984375" style="25" collapsed="1"/>
    <col min="28" max="16384" width="11.3984375" style="25"/>
  </cols>
  <sheetData>
    <row r="1" spans="1:26" ht="46.5" customHeight="1" x14ac:dyDescent="0.35">
      <c r="G1" s="350" t="s">
        <v>377</v>
      </c>
    </row>
    <row r="2" spans="1:26" hidden="1" outlineLevel="1" x14ac:dyDescent="0.35"/>
    <row r="3" spans="1:26" ht="17.25" hidden="1" outlineLevel="1" x14ac:dyDescent="0.35">
      <c r="G3" s="353"/>
    </row>
    <row r="4" spans="1:26" ht="15" hidden="1" outlineLevel="1" x14ac:dyDescent="0.35">
      <c r="G4" s="122"/>
    </row>
    <row r="5" spans="1:26" ht="15" hidden="1" outlineLevel="1" x14ac:dyDescent="0.35">
      <c r="G5" s="122"/>
    </row>
    <row r="6" spans="1:26" ht="17.25" hidden="1" customHeight="1" outlineLevel="1" x14ac:dyDescent="0.35"/>
    <row r="7" spans="1:26" ht="18" hidden="1" customHeight="1" outlineLevel="1" x14ac:dyDescent="0.35"/>
    <row r="8" spans="1:26" ht="25.5" hidden="1" customHeight="1" outlineLevel="1" x14ac:dyDescent="0.35"/>
    <row r="9" spans="1:26" s="355" customFormat="1" ht="26.25" customHeight="1" collapsed="1" thickBot="1" x14ac:dyDescent="0.4">
      <c r="A9" s="354" t="s">
        <v>2</v>
      </c>
      <c r="B9" s="354" t="s">
        <v>3</v>
      </c>
      <c r="C9" s="354" t="s">
        <v>4</v>
      </c>
      <c r="D9" s="354" t="s">
        <v>5</v>
      </c>
      <c r="E9" s="354" t="s">
        <v>227</v>
      </c>
      <c r="F9" s="354" t="s">
        <v>6</v>
      </c>
      <c r="H9" s="356" t="s">
        <v>378</v>
      </c>
      <c r="I9" s="357"/>
      <c r="J9" s="358"/>
      <c r="K9" s="358"/>
      <c r="L9" s="357"/>
      <c r="M9" s="357"/>
      <c r="N9" s="357"/>
      <c r="P9" s="359"/>
      <c r="Q9" s="360"/>
      <c r="S9" s="359"/>
      <c r="T9" s="360"/>
      <c r="V9" s="359"/>
      <c r="W9" s="361"/>
      <c r="X9" s="362"/>
      <c r="Z9" s="360"/>
    </row>
    <row r="10" spans="1:26" s="27" customFormat="1" ht="30.75" customHeight="1" x14ac:dyDescent="0.35">
      <c r="A10" s="363">
        <v>3</v>
      </c>
      <c r="B10" s="363">
        <v>1</v>
      </c>
      <c r="C10" s="363"/>
      <c r="D10" s="363"/>
      <c r="E10" s="363"/>
      <c r="F10" s="363"/>
      <c r="G10" s="364"/>
      <c r="H10" s="365" t="s">
        <v>379</v>
      </c>
      <c r="I10" s="366"/>
      <c r="J10" s="367"/>
      <c r="K10" s="368"/>
      <c r="L10" s="369"/>
      <c r="M10" s="369"/>
      <c r="N10" s="369"/>
      <c r="O10" s="370" t="s">
        <v>36</v>
      </c>
      <c r="P10" s="371"/>
      <c r="Q10" s="372"/>
      <c r="R10" s="370" t="s">
        <v>84</v>
      </c>
      <c r="S10" s="371"/>
      <c r="T10" s="372"/>
      <c r="U10" s="370" t="s">
        <v>85</v>
      </c>
      <c r="V10" s="371"/>
      <c r="W10" s="372"/>
      <c r="X10" s="373" t="s">
        <v>86</v>
      </c>
      <c r="Y10" s="374"/>
      <c r="Z10" s="375" t="s">
        <v>380</v>
      </c>
    </row>
    <row r="11" spans="1:26" s="27" customFormat="1" ht="39" customHeight="1" thickBot="1" x14ac:dyDescent="0.5">
      <c r="A11" s="376">
        <v>3</v>
      </c>
      <c r="B11" s="376">
        <v>2</v>
      </c>
      <c r="C11" s="376"/>
      <c r="D11" s="376"/>
      <c r="E11" s="376"/>
      <c r="F11" s="377">
        <v>2</v>
      </c>
      <c r="G11" s="378" t="s">
        <v>381</v>
      </c>
      <c r="H11" s="379" t="s">
        <v>382</v>
      </c>
      <c r="I11" s="380" t="s">
        <v>383</v>
      </c>
      <c r="J11" s="381" t="s">
        <v>384</v>
      </c>
      <c r="K11" s="382" t="s">
        <v>385</v>
      </c>
      <c r="L11" s="653" t="s">
        <v>386</v>
      </c>
      <c r="M11" s="654"/>
      <c r="N11" s="655"/>
      <c r="O11" s="383" t="s">
        <v>387</v>
      </c>
      <c r="P11" s="384" t="s">
        <v>388</v>
      </c>
      <c r="Q11" s="385" t="s">
        <v>380</v>
      </c>
      <c r="R11" s="383" t="s">
        <v>387</v>
      </c>
      <c r="S11" s="384" t="s">
        <v>388</v>
      </c>
      <c r="T11" s="385" t="s">
        <v>380</v>
      </c>
      <c r="U11" s="383" t="s">
        <v>387</v>
      </c>
      <c r="V11" s="384" t="s">
        <v>388</v>
      </c>
      <c r="W11" s="385" t="s">
        <v>380</v>
      </c>
      <c r="X11" s="386" t="s">
        <v>387</v>
      </c>
      <c r="Y11" s="387" t="s">
        <v>388</v>
      </c>
      <c r="Z11" s="388"/>
    </row>
    <row r="12" spans="1:26" s="31" customFormat="1" ht="37.5" customHeight="1" thickBot="1" x14ac:dyDescent="0.5">
      <c r="A12" s="389">
        <v>3</v>
      </c>
      <c r="B12" s="389">
        <v>2</v>
      </c>
      <c r="C12" s="389">
        <v>3</v>
      </c>
      <c r="D12" s="389"/>
      <c r="E12" s="389"/>
      <c r="F12" s="37">
        <v>3</v>
      </c>
      <c r="G12" s="494" t="s">
        <v>389</v>
      </c>
      <c r="H12" s="390" t="s">
        <v>574</v>
      </c>
      <c r="I12" s="391">
        <f>J12/Gesamtgewichtung</f>
        <v>1</v>
      </c>
      <c r="J12" s="392">
        <f>'FK MA'!Gesamtpunkte_FK_1</f>
        <v>885</v>
      </c>
      <c r="K12" s="393">
        <f>'FK MA'!S3</f>
        <v>3540</v>
      </c>
      <c r="L12" s="656" t="s">
        <v>410</v>
      </c>
      <c r="M12" s="657"/>
      <c r="N12" s="658"/>
      <c r="O12" s="394"/>
      <c r="P12" s="395">
        <f>K12*0.7</f>
        <v>2478</v>
      </c>
      <c r="Q12" s="396"/>
      <c r="R12" s="394"/>
      <c r="S12" s="395">
        <f>K12*0.75</f>
        <v>2655</v>
      </c>
      <c r="T12" s="396"/>
      <c r="U12" s="394"/>
      <c r="V12" s="395">
        <f>K12*0.8</f>
        <v>2832</v>
      </c>
      <c r="W12" s="396"/>
      <c r="X12" s="394"/>
      <c r="Y12" s="395">
        <v>21400</v>
      </c>
      <c r="Z12" s="396"/>
    </row>
    <row r="13" spans="1:26" ht="9" customHeight="1" thickBot="1" x14ac:dyDescent="0.5">
      <c r="A13" s="389"/>
      <c r="B13" s="389"/>
      <c r="C13" s="389"/>
      <c r="D13" s="389"/>
      <c r="E13" s="389"/>
      <c r="F13" s="21" t="s">
        <v>101</v>
      </c>
      <c r="G13" s="397"/>
      <c r="H13" s="398"/>
      <c r="I13" s="399"/>
      <c r="J13" s="400"/>
      <c r="K13" s="401"/>
      <c r="L13" s="402"/>
      <c r="M13" s="403"/>
      <c r="N13" s="404"/>
      <c r="O13" s="405"/>
      <c r="P13" s="406"/>
      <c r="Q13" s="407"/>
      <c r="R13" s="405"/>
      <c r="S13" s="406"/>
      <c r="T13" s="407"/>
      <c r="U13" s="405"/>
      <c r="V13" s="406"/>
      <c r="W13" s="407"/>
      <c r="X13" s="405"/>
      <c r="Y13" s="408"/>
      <c r="Z13" s="407"/>
    </row>
    <row r="14" spans="1:26" s="355" customFormat="1" ht="39.75" customHeight="1" thickBot="1" x14ac:dyDescent="0.4">
      <c r="A14" s="21"/>
      <c r="B14" s="21"/>
      <c r="C14" s="21"/>
      <c r="D14" s="21"/>
      <c r="E14" s="21"/>
      <c r="F14" s="21" t="s">
        <v>101</v>
      </c>
      <c r="G14" s="409"/>
      <c r="H14" s="410" t="s">
        <v>141</v>
      </c>
      <c r="I14" s="411">
        <f>I12</f>
        <v>1</v>
      </c>
      <c r="J14" s="412">
        <f>J12</f>
        <v>885</v>
      </c>
      <c r="K14" s="413">
        <f>K12</f>
        <v>3540</v>
      </c>
      <c r="L14" s="414"/>
      <c r="M14" s="414"/>
      <c r="N14" s="415"/>
      <c r="O14" s="416"/>
      <c r="P14" s="417">
        <f>P12</f>
        <v>2478</v>
      </c>
      <c r="Q14" s="418"/>
      <c r="R14" s="416"/>
      <c r="S14" s="417">
        <f>S12</f>
        <v>2655</v>
      </c>
      <c r="T14" s="418"/>
      <c r="U14" s="416"/>
      <c r="V14" s="417">
        <f>V12</f>
        <v>2832</v>
      </c>
      <c r="W14" s="418"/>
      <c r="X14" s="416"/>
      <c r="Y14" s="417" t="e">
        <f>#REF!</f>
        <v>#REF!</v>
      </c>
      <c r="Z14" s="418"/>
    </row>
    <row r="15" spans="1:26" ht="6.75" customHeight="1" x14ac:dyDescent="0.35"/>
    <row r="16" spans="1:26" ht="21.75" customHeight="1" x14ac:dyDescent="0.35">
      <c r="H16" s="419" t="s">
        <v>411</v>
      </c>
      <c r="I16" s="420"/>
    </row>
  </sheetData>
  <sheetProtection algorithmName="SHA-512" hashValue="x+2NCUB3vtPC6ukcjgx/JJf2T5JFQagYH9dW+QDpMPesAAMQ4iPukno/3yw+zT61YP3yiNfcghECc/ldGYcaVg==" saltValue="6VD69IpWhFhEuOa1JX2fWg==" spinCount="100000" sheet="1" objects="1" scenarios="1" autoFilter="0"/>
  <mergeCells count="2">
    <mergeCell ref="L11:N11"/>
    <mergeCell ref="L12:N12"/>
  </mergeCells>
  <pageMargins left="0.17" right="0.17" top="0.98425196850393704" bottom="0.63" header="0.31496062992126" footer="0.17"/>
  <pageSetup paperSize="9" scale="55" orientation="landscape" r:id="rId1"/>
  <headerFooter scaleWithDoc="0">
    <oddHeader>&amp;L&amp;BLeistungsverzeichnis E-Mail-Archivierung_Westpfalz-Klinikum_2026_VgV
&amp;BAG: Westpfalz-Klinikum GmbH
&amp;BRegister: 4. Wertungsstufe - Matrix&amp;RDatum: 15.09.2026</oddHeader>
    <oddFooter>&amp;LDatei: &amp;F&amp;CHSP-GPC
&amp;RSeite &amp;P von &amp;N&amp;9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112D-B2F3-414C-8FC0-04D3FA3F1E9B}">
  <sheetPr>
    <tabColor rgb="FF0070C0"/>
  </sheetPr>
  <dimension ref="A1:I17"/>
  <sheetViews>
    <sheetView showGridLines="0" zoomScale="85" zoomScaleNormal="85" workbookViewId="0">
      <selection activeCell="F11" sqref="F11"/>
    </sheetView>
  </sheetViews>
  <sheetFormatPr baseColWidth="10" defaultColWidth="10.73046875" defaultRowHeight="14.25" outlineLevelCol="1" x14ac:dyDescent="0.35"/>
  <cols>
    <col min="1" max="1" width="1.59765625" style="421" customWidth="1"/>
    <col min="2" max="2" width="51.265625" style="421" customWidth="1"/>
    <col min="3" max="3" width="20" style="421" customWidth="1"/>
    <col min="4" max="6" width="15.3984375" style="421" customWidth="1"/>
    <col min="7" max="8" width="15.73046875" style="421" hidden="1" customWidth="1" outlineLevel="1"/>
    <col min="9" max="9" width="16.73046875" style="421" customWidth="1" collapsed="1"/>
    <col min="10" max="16384" width="10.73046875" style="449"/>
  </cols>
  <sheetData>
    <row r="1" spans="2:8" s="421" customFormat="1" x14ac:dyDescent="0.35"/>
    <row r="2" spans="2:8" s="421" customFormat="1" ht="15" x14ac:dyDescent="0.35">
      <c r="B2" s="422" t="s">
        <v>745</v>
      </c>
      <c r="C2" s="423"/>
      <c r="D2" s="423"/>
    </row>
    <row r="3" spans="2:8" s="421" customFormat="1" ht="7.5" customHeight="1" x14ac:dyDescent="0.35">
      <c r="B3" s="122"/>
      <c r="C3" s="423"/>
      <c r="D3" s="423"/>
    </row>
    <row r="4" spans="2:8" s="421" customFormat="1" ht="15" x14ac:dyDescent="0.35">
      <c r="B4" s="423"/>
      <c r="C4" s="424" t="s">
        <v>378</v>
      </c>
      <c r="D4" s="423"/>
    </row>
    <row r="5" spans="2:8" s="421" customFormat="1" ht="8.25" customHeight="1" thickBot="1" x14ac:dyDescent="0.4">
      <c r="B5" s="423"/>
      <c r="C5" s="423"/>
      <c r="D5" s="423"/>
    </row>
    <row r="6" spans="2:8" s="421" customFormat="1" ht="69.75" customHeight="1" thickBot="1" x14ac:dyDescent="0.4">
      <c r="B6" s="425" t="s">
        <v>390</v>
      </c>
      <c r="C6" s="659" t="s">
        <v>415</v>
      </c>
      <c r="D6" s="660"/>
    </row>
    <row r="7" spans="2:8" s="421" customFormat="1" ht="14.65" thickBot="1" x14ac:dyDescent="0.4">
      <c r="B7" s="426"/>
    </row>
    <row r="8" spans="2:8" s="421" customFormat="1" ht="39" customHeight="1" thickBot="1" x14ac:dyDescent="0.4">
      <c r="B8" s="427" t="s">
        <v>391</v>
      </c>
      <c r="C8" s="428"/>
      <c r="D8" s="429" t="s">
        <v>36</v>
      </c>
      <c r="E8" s="430" t="s">
        <v>84</v>
      </c>
      <c r="F8" s="431" t="s">
        <v>85</v>
      </c>
      <c r="G8" s="431"/>
      <c r="H8" s="431"/>
    </row>
    <row r="9" spans="2:8" s="421" customFormat="1" ht="18.75" customHeight="1" x14ac:dyDescent="0.35">
      <c r="B9" s="432" t="s">
        <v>392</v>
      </c>
      <c r="C9" s="433"/>
      <c r="D9" s="434">
        <f>'4. Wertungsstufe - Matrix'!P14</f>
        <v>2478</v>
      </c>
      <c r="E9" s="434">
        <f>'4. Wertungsstufe - Matrix'!S14</f>
        <v>2655</v>
      </c>
      <c r="F9" s="434">
        <f>'4. Wertungsstufe - Matrix'!V14</f>
        <v>2832</v>
      </c>
      <c r="G9" s="435"/>
      <c r="H9" s="435"/>
    </row>
    <row r="10" spans="2:8" s="421" customFormat="1" ht="21" customHeight="1" thickBot="1" x14ac:dyDescent="0.4">
      <c r="B10" s="436" t="s">
        <v>142</v>
      </c>
      <c r="C10" s="437"/>
      <c r="D10" s="438">
        <v>237000</v>
      </c>
      <c r="E10" s="438">
        <v>220000</v>
      </c>
      <c r="F10" s="438">
        <v>232000</v>
      </c>
      <c r="G10" s="439"/>
      <c r="H10" s="439"/>
    </row>
    <row r="11" spans="2:8" s="423" customFormat="1" ht="45.75" customHeight="1" thickBot="1" x14ac:dyDescent="0.4">
      <c r="B11" s="661" t="s">
        <v>746</v>
      </c>
      <c r="C11" s="662"/>
      <c r="D11" s="611">
        <f>D9/D10</f>
        <v>1.0455696202531646E-2</v>
      </c>
      <c r="E11" s="611">
        <f>E9/E10</f>
        <v>1.2068181818181818E-2</v>
      </c>
      <c r="F11" s="611">
        <f>F9/F10</f>
        <v>1.2206896551724139E-2</v>
      </c>
      <c r="G11" s="441"/>
      <c r="H11" s="441"/>
    </row>
    <row r="12" spans="2:8" s="423" customFormat="1" ht="45.75" customHeight="1" thickBot="1" x14ac:dyDescent="0.4">
      <c r="B12" s="527" t="s">
        <v>747</v>
      </c>
      <c r="C12" s="612">
        <v>100000</v>
      </c>
      <c r="D12" s="440">
        <f>D11*$C$12</f>
        <v>1045.5696202531647</v>
      </c>
      <c r="E12" s="440">
        <f t="shared" ref="E12:F12" si="0">E11*$C$12</f>
        <v>1206.8181818181818</v>
      </c>
      <c r="F12" s="440">
        <f t="shared" si="0"/>
        <v>1220.6896551724139</v>
      </c>
      <c r="G12" s="441"/>
      <c r="H12" s="441"/>
    </row>
    <row r="13" spans="2:8" s="423" customFormat="1" ht="14.65" thickBot="1" x14ac:dyDescent="0.4">
      <c r="B13" s="442"/>
    </row>
    <row r="14" spans="2:8" s="445" customFormat="1" ht="41.25" customHeight="1" thickBot="1" x14ac:dyDescent="0.4">
      <c r="B14" s="661" t="s">
        <v>417</v>
      </c>
      <c r="C14" s="662"/>
      <c r="D14" s="443">
        <f>RANK(D12,$D$12:$F$12)</f>
        <v>3</v>
      </c>
      <c r="E14" s="443">
        <f t="shared" ref="E14:F14" si="1">RANK(E12,$D$12:$F$12)</f>
        <v>2</v>
      </c>
      <c r="F14" s="495">
        <f t="shared" si="1"/>
        <v>1</v>
      </c>
      <c r="G14" s="444"/>
      <c r="H14" s="444"/>
    </row>
    <row r="15" spans="2:8" s="423" customFormat="1" x14ac:dyDescent="0.35"/>
    <row r="16" spans="2:8" s="423" customFormat="1" ht="40.5" x14ac:dyDescent="0.3">
      <c r="B16" s="446" t="s">
        <v>416</v>
      </c>
      <c r="D16" s="447"/>
      <c r="E16" s="448"/>
      <c r="F16" s="448"/>
      <c r="G16" s="448"/>
      <c r="H16" s="448"/>
    </row>
    <row r="17" s="421" customFormat="1" x14ac:dyDescent="0.35"/>
  </sheetData>
  <sheetProtection algorithmName="SHA-512" hashValue="nWhTp10MzieUVyY4eyMntTML0nXkY9lY82X7R7aGxkbF6jnf2gehlUahmzYJGm+gTlnB/C1dYGG80kxVekwJhQ==" saltValue="xb9PK2aNuB4FDVrrEO7O+w==" spinCount="100000" sheet="1" objects="1" scenarios="1" autoFilter="0"/>
  <mergeCells count="3">
    <mergeCell ref="C6:D6"/>
    <mergeCell ref="B11:C11"/>
    <mergeCell ref="B14:C14"/>
  </mergeCells>
  <conditionalFormatting sqref="D14:F14">
    <cfRule type="cellIs" dxfId="6" priority="1" operator="equal">
      <formula>1</formula>
    </cfRule>
  </conditionalFormatting>
  <pageMargins left="0.511811023622047" right="0.511811023622047" top="0.98425196850393704" bottom="0.78740157480314998" header="0.31496062992126" footer="0.31496062992126"/>
  <pageSetup paperSize="9" orientation="landscape" horizontalDpi="1200" verticalDpi="1200" r:id="rId1"/>
  <headerFooter scaleWithDoc="0">
    <oddHeader>&amp;L&amp;BLeistungsverzeichnis E-Mail-Archivierung_Westpfalz-Klinikum_2026_VgV
&amp;BAG: Westpfalz-Klinikum GmbH
&amp;BRegister: 4. Wertungsstufe - Ergebnis&amp;RDatum: 15.09.2026</oddHeader>
    <oddFooter>&amp;LDatei: &amp;F&amp;CHSP-GPC
&amp;RSeite &amp;P von &amp;N&amp;9</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E5BD-8D1F-4B6F-A36D-757C17E2A250}">
  <sheetPr codeName="Tabelle5">
    <tabColor rgb="FFFFFF00"/>
  </sheetPr>
  <dimension ref="A1:S1048576"/>
  <sheetViews>
    <sheetView topLeftCell="A47" workbookViewId="0">
      <selection activeCell="A62" sqref="A62"/>
    </sheetView>
  </sheetViews>
  <sheetFormatPr baseColWidth="10" defaultColWidth="11.3984375" defaultRowHeight="12.75" x14ac:dyDescent="0.35"/>
  <cols>
    <col min="1" max="1" width="39.3984375" bestFit="1" customWidth="1"/>
    <col min="2" max="2" width="20.59765625" customWidth="1"/>
    <col min="3" max="3" width="21.3984375" customWidth="1"/>
    <col min="4" max="4" width="13.73046875" customWidth="1"/>
    <col min="5" max="5" width="13" customWidth="1"/>
    <col min="12" max="12" width="5.265625" customWidth="1"/>
    <col min="13" max="13" width="19.3984375" bestFit="1" customWidth="1"/>
    <col min="15" max="15" width="31.73046875" customWidth="1"/>
    <col min="16" max="16" width="17.86328125" customWidth="1"/>
  </cols>
  <sheetData>
    <row r="1" spans="1:18" ht="25.15" x14ac:dyDescent="0.35">
      <c r="A1" s="227" t="s">
        <v>274</v>
      </c>
      <c r="B1" s="228"/>
      <c r="C1" s="228"/>
      <c r="D1" s="229"/>
      <c r="E1" s="229"/>
      <c r="F1" s="229"/>
      <c r="G1" s="229"/>
      <c r="H1" s="229"/>
      <c r="I1" s="229"/>
      <c r="J1" s="229"/>
      <c r="K1" s="229"/>
      <c r="L1" s="229"/>
      <c r="M1" s="228"/>
      <c r="N1" s="228"/>
      <c r="O1" s="230"/>
      <c r="P1" s="228"/>
      <c r="Q1" s="228"/>
      <c r="R1" s="33"/>
    </row>
    <row r="2" spans="1:18" ht="13.15" x14ac:dyDescent="0.35">
      <c r="A2" s="231" t="s">
        <v>244</v>
      </c>
      <c r="B2" s="232"/>
      <c r="C2" s="232"/>
      <c r="D2" s="233"/>
      <c r="E2" s="233"/>
      <c r="F2" s="233"/>
      <c r="G2" s="233"/>
      <c r="H2" s="233"/>
      <c r="I2" s="233"/>
      <c r="J2" s="233"/>
      <c r="K2" s="233"/>
      <c r="L2" s="233"/>
      <c r="M2" s="232"/>
      <c r="N2" s="232"/>
      <c r="O2" s="234"/>
      <c r="P2" s="232"/>
      <c r="Q2" s="232"/>
      <c r="R2" s="33"/>
    </row>
    <row r="3" spans="1:18" x14ac:dyDescent="0.35">
      <c r="A3" s="234" t="s">
        <v>245</v>
      </c>
      <c r="B3" s="232"/>
      <c r="C3" s="232"/>
      <c r="D3" s="233"/>
      <c r="E3" s="233"/>
      <c r="F3" s="233"/>
      <c r="G3" s="233"/>
      <c r="H3" s="233"/>
      <c r="I3" s="233"/>
      <c r="J3" s="233"/>
      <c r="K3" s="233"/>
      <c r="L3" s="233"/>
      <c r="M3" s="232"/>
      <c r="N3" s="232"/>
      <c r="O3" s="234"/>
      <c r="P3" s="232"/>
      <c r="Q3" s="232"/>
      <c r="R3" s="33"/>
    </row>
    <row r="4" spans="1:18" x14ac:dyDescent="0.35">
      <c r="A4" s="33"/>
      <c r="B4" s="33"/>
      <c r="C4" s="33"/>
      <c r="D4" s="34"/>
      <c r="E4" s="34"/>
      <c r="F4" s="34"/>
      <c r="G4" s="34"/>
      <c r="H4" s="34"/>
      <c r="I4" s="34"/>
      <c r="J4" s="34"/>
      <c r="K4" s="235"/>
      <c r="L4" s="34"/>
      <c r="M4" s="33"/>
      <c r="N4" s="33"/>
      <c r="O4" s="51"/>
      <c r="P4" s="33"/>
      <c r="Q4" s="33"/>
      <c r="R4" s="33"/>
    </row>
    <row r="5" spans="1:18" ht="13.15" x14ac:dyDescent="0.35">
      <c r="A5" s="59" t="s">
        <v>246</v>
      </c>
      <c r="B5" s="46" t="s">
        <v>247</v>
      </c>
      <c r="C5" s="33"/>
      <c r="D5" s="34"/>
      <c r="E5" s="34"/>
      <c r="F5" s="34"/>
      <c r="G5" s="34"/>
      <c r="H5" s="34"/>
      <c r="I5" s="34"/>
      <c r="J5" s="34"/>
      <c r="K5" s="235"/>
      <c r="L5" s="34"/>
      <c r="M5" s="33"/>
      <c r="N5" s="33"/>
      <c r="O5" s="51"/>
      <c r="P5" s="33"/>
      <c r="Q5" s="33"/>
      <c r="R5" s="33"/>
    </row>
    <row r="6" spans="1:18" ht="13.15" x14ac:dyDescent="0.35">
      <c r="A6" s="59" t="s">
        <v>211</v>
      </c>
      <c r="B6" s="236">
        <f ca="1">TODAY()</f>
        <v>46280</v>
      </c>
      <c r="C6" s="60"/>
      <c r="D6" s="59"/>
      <c r="E6" s="237"/>
      <c r="F6" s="34"/>
      <c r="G6" s="34"/>
      <c r="H6" s="34"/>
      <c r="I6" s="34"/>
      <c r="J6" s="34"/>
      <c r="K6" s="235"/>
      <c r="L6" s="34"/>
      <c r="M6" s="238" t="s">
        <v>248</v>
      </c>
      <c r="N6" s="33"/>
      <c r="O6" s="239" t="s">
        <v>249</v>
      </c>
      <c r="P6" s="33"/>
      <c r="Q6" s="33"/>
      <c r="R6" s="33"/>
    </row>
    <row r="7" spans="1:18" ht="13.15" x14ac:dyDescent="0.35">
      <c r="A7" s="59" t="s">
        <v>143</v>
      </c>
      <c r="B7" s="61">
        <v>13434879</v>
      </c>
      <c r="C7" s="33"/>
      <c r="D7" s="51"/>
      <c r="E7" s="51"/>
      <c r="F7" s="34"/>
      <c r="G7" s="34"/>
      <c r="H7" s="34"/>
      <c r="I7" s="34"/>
      <c r="J7" s="34"/>
      <c r="K7" s="235"/>
      <c r="L7" s="34"/>
      <c r="M7" s="99" t="s">
        <v>585</v>
      </c>
      <c r="N7" s="33"/>
      <c r="O7" s="240" t="s">
        <v>223</v>
      </c>
      <c r="P7" s="33"/>
      <c r="Q7" s="33">
        <v>1</v>
      </c>
      <c r="R7" s="33"/>
    </row>
    <row r="8" spans="1:18" ht="13.15" x14ac:dyDescent="0.35">
      <c r="A8" s="59" t="s">
        <v>250</v>
      </c>
      <c r="B8" s="241" t="s">
        <v>585</v>
      </c>
      <c r="C8" s="33"/>
      <c r="D8" s="51"/>
      <c r="E8" s="51"/>
      <c r="F8" s="34"/>
      <c r="G8" s="34"/>
      <c r="H8" s="34"/>
      <c r="I8" s="34"/>
      <c r="J8" s="34"/>
      <c r="K8" s="235"/>
      <c r="L8" s="34"/>
      <c r="M8" s="242" t="s">
        <v>329</v>
      </c>
      <c r="N8" s="33"/>
      <c r="O8" s="242" t="s">
        <v>47</v>
      </c>
      <c r="P8" s="33"/>
      <c r="Q8" s="33">
        <v>2</v>
      </c>
      <c r="R8" s="33"/>
    </row>
    <row r="9" spans="1:18" x14ac:dyDescent="0.35">
      <c r="A9" s="243" t="s">
        <v>145</v>
      </c>
      <c r="B9" s="62"/>
      <c r="C9" s="33"/>
      <c r="D9" s="51"/>
      <c r="E9" s="63"/>
      <c r="F9" s="34"/>
      <c r="G9" s="34"/>
      <c r="H9" s="34"/>
      <c r="I9" s="34"/>
      <c r="J9" s="34"/>
      <c r="K9" s="235"/>
      <c r="L9" s="34"/>
      <c r="M9" s="244"/>
      <c r="N9" s="33"/>
      <c r="O9" s="242" t="s">
        <v>583</v>
      </c>
      <c r="P9" s="33"/>
      <c r="Q9" s="33">
        <v>3</v>
      </c>
      <c r="R9" s="33"/>
    </row>
    <row r="10" spans="1:18" x14ac:dyDescent="0.35">
      <c r="A10" s="243" t="s">
        <v>146</v>
      </c>
      <c r="B10" s="63"/>
      <c r="C10" s="33"/>
      <c r="D10" s="51"/>
      <c r="E10" s="63"/>
      <c r="F10" s="34"/>
      <c r="G10" s="34"/>
      <c r="H10" s="34"/>
      <c r="I10" s="34"/>
      <c r="J10" s="34"/>
      <c r="K10" s="235"/>
      <c r="L10" s="34"/>
      <c r="M10" s="244"/>
      <c r="N10" s="33"/>
      <c r="O10" s="242" t="s">
        <v>224</v>
      </c>
      <c r="P10" s="33"/>
      <c r="Q10" s="33">
        <v>4</v>
      </c>
      <c r="R10" s="33"/>
    </row>
    <row r="11" spans="1:18" x14ac:dyDescent="0.35">
      <c r="A11" s="51" t="s">
        <v>147</v>
      </c>
      <c r="B11" s="245" t="s">
        <v>251</v>
      </c>
      <c r="C11" s="33"/>
      <c r="D11" s="51"/>
      <c r="E11" s="51"/>
      <c r="F11" s="34"/>
      <c r="G11" s="34"/>
      <c r="H11" s="34"/>
      <c r="I11" s="34"/>
      <c r="J11" s="34"/>
      <c r="K11" s="235"/>
      <c r="L11" s="34"/>
      <c r="M11" s="244"/>
      <c r="N11" s="33"/>
      <c r="O11" s="242" t="s">
        <v>584</v>
      </c>
      <c r="P11" s="33"/>
      <c r="Q11" s="33">
        <v>5</v>
      </c>
      <c r="R11" s="33"/>
    </row>
    <row r="12" spans="1:18" ht="13.15" x14ac:dyDescent="0.35">
      <c r="A12" s="59" t="s">
        <v>17</v>
      </c>
      <c r="B12" s="33" t="str">
        <f>Projektname</f>
        <v>E-Mail-Archivierung_Westpfalz-Klinikum_2026_VgV</v>
      </c>
      <c r="C12" s="33"/>
      <c r="D12" s="34"/>
      <c r="E12" s="34"/>
      <c r="F12" s="34"/>
      <c r="G12" s="34"/>
      <c r="H12" s="34"/>
      <c r="I12" s="34"/>
      <c r="J12" s="34"/>
      <c r="K12" s="235"/>
      <c r="L12" s="34"/>
      <c r="M12" s="244"/>
      <c r="N12" s="33"/>
      <c r="O12" s="242" t="s">
        <v>48</v>
      </c>
      <c r="P12" s="33"/>
      <c r="Q12" s="33">
        <v>6</v>
      </c>
      <c r="R12" s="33"/>
    </row>
    <row r="13" spans="1:18" ht="13.15" x14ac:dyDescent="0.35">
      <c r="A13" s="59" t="s">
        <v>201</v>
      </c>
      <c r="B13" s="33" t="str">
        <f>Kundenname</f>
        <v>Westpfalz-Klinikum GmbH</v>
      </c>
      <c r="C13" s="33"/>
      <c r="D13" s="34"/>
      <c r="E13" s="34"/>
      <c r="F13" s="34"/>
      <c r="G13" s="34"/>
      <c r="H13" s="34"/>
      <c r="I13" s="34"/>
      <c r="J13" s="34"/>
      <c r="K13" s="235"/>
      <c r="L13" s="34"/>
      <c r="M13" s="244"/>
      <c r="N13" s="33"/>
      <c r="O13" s="242" t="s">
        <v>585</v>
      </c>
      <c r="P13" s="33"/>
      <c r="Q13" s="33">
        <v>7</v>
      </c>
      <c r="R13" s="33"/>
    </row>
    <row r="14" spans="1:18" x14ac:dyDescent="0.35">
      <c r="A14" s="33"/>
      <c r="B14" s="33"/>
      <c r="C14" s="33"/>
      <c r="D14" s="34"/>
      <c r="E14" s="34"/>
      <c r="F14" s="34"/>
      <c r="G14" s="34"/>
      <c r="H14" s="34"/>
      <c r="I14" s="34"/>
      <c r="J14" s="34"/>
      <c r="K14" s="235"/>
      <c r="L14" s="34"/>
      <c r="M14" s="244"/>
      <c r="N14" s="33"/>
      <c r="O14" s="242" t="s">
        <v>49</v>
      </c>
      <c r="P14" s="33"/>
      <c r="Q14" s="33">
        <v>8</v>
      </c>
      <c r="R14" s="33"/>
    </row>
    <row r="15" spans="1:18" x14ac:dyDescent="0.35">
      <c r="A15" s="51"/>
      <c r="B15" s="33"/>
      <c r="C15" s="33"/>
      <c r="D15" s="34"/>
      <c r="E15" s="34"/>
      <c r="F15" s="34"/>
      <c r="G15" s="34"/>
      <c r="H15" s="34"/>
      <c r="I15" s="34"/>
      <c r="J15" s="34"/>
      <c r="K15" s="235"/>
      <c r="L15" s="34"/>
      <c r="M15" s="244"/>
      <c r="N15" s="33"/>
      <c r="O15" s="242" t="s">
        <v>329</v>
      </c>
      <c r="P15" s="33"/>
      <c r="Q15" s="33">
        <v>9</v>
      </c>
      <c r="R15" s="33"/>
    </row>
    <row r="16" spans="1:18" x14ac:dyDescent="0.35">
      <c r="A16" s="64" t="s">
        <v>148</v>
      </c>
      <c r="B16" s="65">
        <v>3</v>
      </c>
      <c r="C16" s="33"/>
      <c r="D16" s="34"/>
      <c r="E16" s="34"/>
      <c r="F16" s="34"/>
      <c r="G16" s="34"/>
      <c r="H16" s="34"/>
      <c r="I16" s="34"/>
      <c r="J16" s="34"/>
      <c r="K16" s="235"/>
      <c r="L16" s="34"/>
      <c r="M16" s="244"/>
      <c r="N16" s="33"/>
      <c r="O16" s="242" t="s">
        <v>50</v>
      </c>
      <c r="P16" s="33"/>
      <c r="Q16" s="33">
        <v>10</v>
      </c>
      <c r="R16" s="33"/>
    </row>
    <row r="17" spans="1:19" x14ac:dyDescent="0.35">
      <c r="A17" s="66" t="s">
        <v>149</v>
      </c>
      <c r="B17" s="67" t="s">
        <v>2</v>
      </c>
      <c r="C17" s="33"/>
      <c r="D17" s="34"/>
      <c r="E17" s="34"/>
      <c r="F17" s="34"/>
      <c r="G17" s="34"/>
      <c r="H17" s="34"/>
      <c r="I17" s="34"/>
      <c r="J17" s="34"/>
      <c r="K17" s="235"/>
      <c r="L17" s="34"/>
      <c r="M17" s="244"/>
      <c r="N17" s="33"/>
      <c r="O17" s="242" t="s">
        <v>51</v>
      </c>
      <c r="P17" s="33"/>
      <c r="Q17" s="33">
        <v>11</v>
      </c>
      <c r="R17" s="33"/>
    </row>
    <row r="18" spans="1:19" x14ac:dyDescent="0.35">
      <c r="A18" s="66" t="s">
        <v>150</v>
      </c>
      <c r="B18" s="68" t="s">
        <v>151</v>
      </c>
      <c r="C18" s="33"/>
      <c r="D18" s="34"/>
      <c r="E18" s="34"/>
      <c r="F18" s="34"/>
      <c r="G18" s="34"/>
      <c r="H18" s="34"/>
      <c r="I18" s="34"/>
      <c r="J18" s="34"/>
      <c r="K18" s="235"/>
      <c r="L18" s="34"/>
      <c r="M18" s="244"/>
      <c r="N18" s="33"/>
      <c r="O18" s="242" t="s">
        <v>255</v>
      </c>
      <c r="P18" s="33"/>
      <c r="Q18" s="33">
        <v>12</v>
      </c>
      <c r="R18" s="33"/>
    </row>
    <row r="19" spans="1:19" ht="13.15" x14ac:dyDescent="0.35">
      <c r="A19" s="69" t="s">
        <v>152</v>
      </c>
      <c r="B19" s="70">
        <v>2</v>
      </c>
      <c r="C19" s="33"/>
      <c r="D19" s="34"/>
      <c r="E19" s="34"/>
      <c r="F19" s="34"/>
      <c r="G19" s="34"/>
      <c r="H19" s="34"/>
      <c r="I19" s="34"/>
      <c r="J19" s="34"/>
      <c r="K19" s="235"/>
      <c r="L19" s="34"/>
      <c r="M19" s="244"/>
      <c r="N19" s="33"/>
      <c r="O19" s="242" t="s">
        <v>586</v>
      </c>
      <c r="P19" s="33"/>
      <c r="Q19" s="33">
        <v>13</v>
      </c>
      <c r="R19" s="33"/>
    </row>
    <row r="20" spans="1:19" x14ac:dyDescent="0.35">
      <c r="A20" s="71" t="s">
        <v>252</v>
      </c>
      <c r="B20" s="68" t="s">
        <v>153</v>
      </c>
      <c r="C20" s="72"/>
      <c r="D20" s="34"/>
      <c r="E20" s="34"/>
      <c r="F20" s="34"/>
      <c r="G20" s="34"/>
      <c r="H20" s="34"/>
      <c r="I20" s="34"/>
      <c r="J20" s="34"/>
      <c r="K20" s="235"/>
      <c r="L20" s="34"/>
      <c r="M20" s="244"/>
      <c r="N20" s="33"/>
      <c r="O20" s="242" t="s">
        <v>587</v>
      </c>
      <c r="P20" s="33"/>
      <c r="Q20" s="33">
        <v>14</v>
      </c>
      <c r="R20" s="33"/>
    </row>
    <row r="21" spans="1:19" x14ac:dyDescent="0.35">
      <c r="A21" s="33"/>
      <c r="B21" s="33"/>
      <c r="C21" s="33"/>
      <c r="D21" s="34"/>
      <c r="E21" s="34"/>
      <c r="F21" s="34"/>
      <c r="G21" s="34"/>
      <c r="H21" s="34"/>
      <c r="I21" s="34"/>
      <c r="J21" s="34"/>
      <c r="K21" s="235"/>
      <c r="L21" s="34"/>
      <c r="M21" s="244"/>
      <c r="N21" s="33"/>
      <c r="O21" s="242" t="s">
        <v>253</v>
      </c>
      <c r="P21" s="33"/>
      <c r="Q21" s="33">
        <v>15</v>
      </c>
      <c r="R21" s="33"/>
    </row>
    <row r="22" spans="1:19" ht="13.15" x14ac:dyDescent="0.35">
      <c r="A22" s="33"/>
      <c r="B22" s="33"/>
      <c r="C22" s="33"/>
      <c r="D22" s="34"/>
      <c r="E22" s="34"/>
      <c r="F22" s="34"/>
      <c r="G22" s="34"/>
      <c r="H22" s="34"/>
      <c r="I22" s="34"/>
      <c r="J22" s="34"/>
      <c r="K22" s="235"/>
      <c r="L22" s="34"/>
      <c r="M22" s="246"/>
      <c r="N22" s="33"/>
      <c r="O22" s="242" t="s">
        <v>352</v>
      </c>
      <c r="P22" s="33"/>
      <c r="Q22" s="33">
        <v>16</v>
      </c>
      <c r="R22" s="33"/>
    </row>
    <row r="23" spans="1:19" ht="13.15" x14ac:dyDescent="0.35">
      <c r="A23" s="33"/>
      <c r="B23" s="33"/>
      <c r="C23" s="33"/>
      <c r="D23" s="34"/>
      <c r="E23" s="34"/>
      <c r="F23" s="34"/>
      <c r="G23" s="34"/>
      <c r="H23" s="34"/>
      <c r="I23" s="34"/>
      <c r="J23" s="34"/>
      <c r="K23" s="235"/>
      <c r="L23" s="34"/>
      <c r="M23" s="247"/>
      <c r="N23" s="33"/>
      <c r="O23" s="242" t="s">
        <v>339</v>
      </c>
      <c r="P23" s="33"/>
      <c r="Q23" s="33">
        <v>17</v>
      </c>
      <c r="R23" s="33"/>
    </row>
    <row r="24" spans="1:19" ht="13.15" x14ac:dyDescent="0.35">
      <c r="A24" s="248">
        <v>1</v>
      </c>
      <c r="B24" s="248">
        <v>2</v>
      </c>
      <c r="C24" s="248">
        <v>3</v>
      </c>
      <c r="D24" s="248">
        <v>4</v>
      </c>
      <c r="E24" s="248">
        <v>5</v>
      </c>
      <c r="F24" s="248">
        <v>6</v>
      </c>
      <c r="G24" s="248">
        <v>7</v>
      </c>
      <c r="H24" s="248">
        <v>8</v>
      </c>
      <c r="I24" s="248">
        <v>9</v>
      </c>
      <c r="J24" s="248">
        <v>10</v>
      </c>
      <c r="K24" s="249"/>
      <c r="L24" s="248"/>
      <c r="M24" s="247"/>
      <c r="N24" s="33"/>
      <c r="O24" s="242" t="s">
        <v>328</v>
      </c>
      <c r="P24" s="33"/>
      <c r="Q24" s="33">
        <v>18</v>
      </c>
      <c r="R24" s="33"/>
    </row>
    <row r="25" spans="1:19" ht="15" x14ac:dyDescent="0.35">
      <c r="A25" s="250" t="s">
        <v>154</v>
      </c>
      <c r="B25" s="248" t="s">
        <v>155</v>
      </c>
      <c r="C25" s="248" t="s">
        <v>156</v>
      </c>
      <c r="D25" s="248" t="s">
        <v>6</v>
      </c>
      <c r="E25" s="248" t="s">
        <v>157</v>
      </c>
      <c r="F25" s="248" t="s">
        <v>158</v>
      </c>
      <c r="G25" s="248" t="s">
        <v>159</v>
      </c>
      <c r="H25" s="248" t="s">
        <v>160</v>
      </c>
      <c r="I25" s="248"/>
      <c r="J25" s="248"/>
      <c r="K25" s="249"/>
      <c r="L25" s="248"/>
      <c r="M25" s="242"/>
      <c r="N25" s="59"/>
      <c r="O25" s="242" t="s">
        <v>265</v>
      </c>
      <c r="P25" s="59"/>
      <c r="Q25" s="33">
        <v>19</v>
      </c>
      <c r="R25" s="59"/>
    </row>
    <row r="26" spans="1:19" ht="13.9" x14ac:dyDescent="0.35">
      <c r="A26" s="251" t="s">
        <v>161</v>
      </c>
      <c r="B26" s="44"/>
      <c r="C26" s="44"/>
      <c r="D26" s="34"/>
      <c r="E26" s="34"/>
      <c r="F26" s="34"/>
      <c r="G26" s="34"/>
      <c r="H26" s="34"/>
      <c r="I26" s="34"/>
      <c r="J26" s="34"/>
      <c r="K26" s="235"/>
      <c r="L26" s="34"/>
      <c r="M26" s="252"/>
      <c r="N26" s="33"/>
      <c r="O26" s="242"/>
      <c r="P26" s="33"/>
      <c r="Q26" s="33">
        <v>20</v>
      </c>
      <c r="R26" s="33"/>
    </row>
    <row r="27" spans="1:19" ht="13.15" x14ac:dyDescent="0.35">
      <c r="A27" s="51" t="s">
        <v>162</v>
      </c>
      <c r="B27" s="253" t="s">
        <v>162</v>
      </c>
      <c r="C27" s="253" t="s">
        <v>162</v>
      </c>
      <c r="D27" s="34">
        <v>1</v>
      </c>
      <c r="E27" s="254" t="s">
        <v>163</v>
      </c>
      <c r="F27" s="254" t="s">
        <v>2</v>
      </c>
      <c r="G27" s="255" t="s">
        <v>254</v>
      </c>
      <c r="H27" s="254">
        <v>5</v>
      </c>
      <c r="I27" s="254"/>
      <c r="J27" s="254"/>
      <c r="K27" s="256"/>
      <c r="L27" s="254"/>
      <c r="M27" s="246"/>
      <c r="N27" s="33"/>
      <c r="O27" s="242"/>
      <c r="P27" s="33"/>
      <c r="Q27" s="33">
        <v>21</v>
      </c>
      <c r="R27" s="33"/>
    </row>
    <row r="28" spans="1:19" s="24" customFormat="1" ht="13.15" x14ac:dyDescent="0.35">
      <c r="A28" s="51"/>
      <c r="B28" s="51"/>
      <c r="C28" s="51"/>
      <c r="D28" s="254"/>
      <c r="E28" s="254"/>
      <c r="F28" s="254"/>
      <c r="G28" s="248"/>
      <c r="H28" s="254"/>
      <c r="I28" s="254"/>
      <c r="J28" s="254"/>
      <c r="K28" s="256"/>
      <c r="L28" s="254"/>
      <c r="M28" s="246"/>
      <c r="N28" s="51"/>
      <c r="O28" s="242"/>
      <c r="P28" s="51"/>
      <c r="Q28" s="33">
        <v>22</v>
      </c>
      <c r="R28" s="51"/>
      <c r="S28"/>
    </row>
    <row r="29" spans="1:19" ht="13.15" x14ac:dyDescent="0.35">
      <c r="A29" s="51" t="s">
        <v>164</v>
      </c>
      <c r="B29" s="257" t="s">
        <v>256</v>
      </c>
      <c r="C29" s="258" t="s">
        <v>164</v>
      </c>
      <c r="D29" s="34">
        <v>2</v>
      </c>
      <c r="E29" s="254" t="s">
        <v>163</v>
      </c>
      <c r="F29" s="254" t="s">
        <v>2</v>
      </c>
      <c r="G29" s="255" t="s">
        <v>254</v>
      </c>
      <c r="H29" s="254">
        <v>5</v>
      </c>
      <c r="I29" s="254"/>
      <c r="J29" s="254"/>
      <c r="K29" s="256"/>
      <c r="L29" s="254"/>
      <c r="M29" s="246"/>
      <c r="N29" s="33"/>
      <c r="O29" s="242"/>
      <c r="P29" s="33"/>
      <c r="Q29" s="33">
        <v>23</v>
      </c>
      <c r="R29" s="33"/>
    </row>
    <row r="30" spans="1:19" s="24" customFormat="1" x14ac:dyDescent="0.35">
      <c r="A30" s="51"/>
      <c r="B30" s="51"/>
      <c r="C30" s="51"/>
      <c r="D30" s="254"/>
      <c r="E30" s="254"/>
      <c r="F30" s="254"/>
      <c r="G30" s="254"/>
      <c r="H30" s="254"/>
      <c r="I30" s="254"/>
      <c r="J30" s="254"/>
      <c r="K30" s="256"/>
      <c r="L30" s="254"/>
      <c r="M30" s="244"/>
      <c r="N30" s="51"/>
      <c r="O30" s="242"/>
      <c r="P30" s="51"/>
      <c r="Q30" s="33">
        <v>24</v>
      </c>
      <c r="R30" s="51"/>
      <c r="S30"/>
    </row>
    <row r="31" spans="1:19" ht="13.15" x14ac:dyDescent="0.35">
      <c r="A31" s="51" t="s">
        <v>165</v>
      </c>
      <c r="B31" s="251" t="s">
        <v>165</v>
      </c>
      <c r="C31" s="251" t="s">
        <v>165</v>
      </c>
      <c r="D31" s="34">
        <v>3</v>
      </c>
      <c r="E31" s="254" t="s">
        <v>163</v>
      </c>
      <c r="F31" s="254" t="s">
        <v>2</v>
      </c>
      <c r="G31" s="254" t="s">
        <v>166</v>
      </c>
      <c r="H31" s="254">
        <v>5</v>
      </c>
      <c r="I31" s="254"/>
      <c r="J31" s="254"/>
      <c r="K31" s="256"/>
      <c r="L31" s="254"/>
      <c r="M31" s="82"/>
      <c r="N31" s="33"/>
      <c r="O31" s="242"/>
      <c r="P31" s="33"/>
      <c r="Q31" s="33">
        <v>25</v>
      </c>
      <c r="R31" s="33"/>
    </row>
    <row r="32" spans="1:19" s="24" customFormat="1" x14ac:dyDescent="0.35">
      <c r="A32" s="51"/>
      <c r="B32" s="51"/>
      <c r="C32" s="51"/>
      <c r="D32" s="254"/>
      <c r="E32" s="254"/>
      <c r="F32" s="254"/>
      <c r="G32" s="254"/>
      <c r="H32" s="254"/>
      <c r="I32" s="254"/>
      <c r="J32" s="254"/>
      <c r="K32" s="256"/>
      <c r="L32" s="254"/>
      <c r="M32" s="73"/>
      <c r="N32" s="51"/>
      <c r="O32" s="242"/>
      <c r="P32" s="51"/>
      <c r="Q32" s="33">
        <v>26</v>
      </c>
      <c r="R32" s="51"/>
    </row>
    <row r="33" spans="1:19" ht="13.15" x14ac:dyDescent="0.35">
      <c r="A33" s="51" t="s">
        <v>167</v>
      </c>
      <c r="B33" s="74" t="s">
        <v>257</v>
      </c>
      <c r="C33" s="74" t="s">
        <v>257</v>
      </c>
      <c r="D33" s="34">
        <v>3</v>
      </c>
      <c r="E33" s="254" t="s">
        <v>163</v>
      </c>
      <c r="F33" s="255" t="s">
        <v>225</v>
      </c>
      <c r="G33" s="255" t="s">
        <v>254</v>
      </c>
      <c r="H33" s="254">
        <v>5</v>
      </c>
      <c r="I33" s="34"/>
      <c r="J33" s="34"/>
      <c r="K33" s="235"/>
      <c r="L33" s="34"/>
      <c r="M33" s="244"/>
      <c r="N33" s="33"/>
      <c r="O33" s="242"/>
      <c r="P33" s="33"/>
      <c r="Q33" s="33">
        <v>27</v>
      </c>
      <c r="R33" s="33"/>
    </row>
    <row r="34" spans="1:19" x14ac:dyDescent="0.35">
      <c r="A34" s="51"/>
      <c r="B34" s="51"/>
      <c r="C34" s="51"/>
      <c r="D34" s="254"/>
      <c r="E34" s="34"/>
      <c r="F34" s="34"/>
      <c r="G34" s="34"/>
      <c r="H34" s="34"/>
      <c r="I34" s="34"/>
      <c r="J34" s="34"/>
      <c r="K34" s="235"/>
      <c r="L34" s="34"/>
      <c r="M34" s="244"/>
      <c r="N34" s="33"/>
      <c r="O34" s="242"/>
      <c r="P34" s="33"/>
      <c r="Q34" s="33">
        <v>28</v>
      </c>
      <c r="R34" s="33"/>
      <c r="S34" s="24"/>
    </row>
    <row r="35" spans="1:19" ht="13.15" x14ac:dyDescent="0.35">
      <c r="A35" s="51" t="s">
        <v>168</v>
      </c>
      <c r="B35" s="75"/>
      <c r="C35" s="75"/>
      <c r="D35" s="34">
        <v>3</v>
      </c>
      <c r="E35" s="254" t="s">
        <v>163</v>
      </c>
      <c r="F35" s="255" t="s">
        <v>258</v>
      </c>
      <c r="G35" s="255" t="s">
        <v>254</v>
      </c>
      <c r="H35" s="254">
        <v>5</v>
      </c>
      <c r="I35" s="34"/>
      <c r="J35" s="34"/>
      <c r="K35" s="235"/>
      <c r="L35" s="34"/>
      <c r="M35" s="244"/>
      <c r="N35" s="33"/>
      <c r="O35" s="242"/>
      <c r="P35" s="33"/>
      <c r="Q35" s="33">
        <v>29</v>
      </c>
      <c r="R35" s="33"/>
    </row>
    <row r="36" spans="1:19" ht="13.15" x14ac:dyDescent="0.35">
      <c r="A36" s="59"/>
      <c r="B36" s="59"/>
      <c r="C36" s="59"/>
      <c r="D36" s="34"/>
      <c r="E36" s="34"/>
      <c r="F36" s="34"/>
      <c r="G36" s="34"/>
      <c r="H36" s="34"/>
      <c r="I36" s="34"/>
      <c r="J36" s="34"/>
      <c r="K36" s="235"/>
      <c r="L36" s="34"/>
      <c r="M36" s="244"/>
      <c r="N36" s="33"/>
      <c r="O36" s="242"/>
      <c r="P36" s="33"/>
      <c r="Q36" s="33">
        <v>30</v>
      </c>
      <c r="R36" s="33"/>
      <c r="S36" s="24"/>
    </row>
    <row r="37" spans="1:19" ht="13.15" x14ac:dyDescent="0.35">
      <c r="A37" s="51" t="s">
        <v>169</v>
      </c>
      <c r="B37" s="259" t="s">
        <v>162</v>
      </c>
      <c r="C37" s="253" t="s">
        <v>162</v>
      </c>
      <c r="D37" s="34">
        <v>1</v>
      </c>
      <c r="E37" s="254" t="s">
        <v>2</v>
      </c>
      <c r="F37" s="254" t="s">
        <v>2</v>
      </c>
      <c r="G37" s="254" t="s">
        <v>170</v>
      </c>
      <c r="H37" s="254">
        <v>3</v>
      </c>
      <c r="I37" s="34"/>
      <c r="J37" s="34"/>
      <c r="K37" s="235"/>
      <c r="L37" s="34"/>
      <c r="M37" s="244"/>
      <c r="N37" s="33"/>
      <c r="O37" s="242"/>
      <c r="P37" s="33"/>
      <c r="Q37" s="33">
        <v>31</v>
      </c>
      <c r="R37" s="33"/>
    </row>
    <row r="38" spans="1:19" x14ac:dyDescent="0.35">
      <c r="A38" s="51"/>
      <c r="B38" s="51"/>
      <c r="C38" s="51"/>
      <c r="D38" s="254"/>
      <c r="E38" s="254"/>
      <c r="F38" s="254"/>
      <c r="G38" s="254"/>
      <c r="H38" s="254"/>
      <c r="I38" s="34"/>
      <c r="J38" s="34"/>
      <c r="K38" s="235"/>
      <c r="L38" s="34"/>
      <c r="M38" s="244"/>
      <c r="N38" s="33"/>
      <c r="O38" s="242"/>
      <c r="P38" s="33"/>
      <c r="Q38" s="33">
        <v>32</v>
      </c>
      <c r="R38" s="33"/>
    </row>
    <row r="39" spans="1:19" ht="13.15" x14ac:dyDescent="0.35">
      <c r="A39" s="51" t="s">
        <v>171</v>
      </c>
      <c r="B39" s="260" t="s">
        <v>164</v>
      </c>
      <c r="C39" s="261" t="s">
        <v>164</v>
      </c>
      <c r="D39" s="34">
        <v>2</v>
      </c>
      <c r="E39" s="254" t="s">
        <v>2</v>
      </c>
      <c r="F39" s="254" t="s">
        <v>2</v>
      </c>
      <c r="G39" s="254" t="s">
        <v>170</v>
      </c>
      <c r="H39" s="254">
        <v>3</v>
      </c>
      <c r="I39" s="34"/>
      <c r="J39" s="34"/>
      <c r="K39" s="235"/>
      <c r="L39" s="34"/>
      <c r="M39" s="244"/>
      <c r="N39" s="33"/>
      <c r="O39" s="242"/>
      <c r="P39" s="33"/>
      <c r="Q39" s="33">
        <v>33</v>
      </c>
      <c r="R39" s="33"/>
    </row>
    <row r="40" spans="1:19" x14ac:dyDescent="0.35">
      <c r="A40" s="51"/>
      <c r="B40" s="51"/>
      <c r="C40" s="51"/>
      <c r="D40" s="254"/>
      <c r="E40" s="254"/>
      <c r="F40" s="254"/>
      <c r="G40" s="254"/>
      <c r="H40" s="254"/>
      <c r="I40" s="34"/>
      <c r="J40" s="34"/>
      <c r="K40" s="235"/>
      <c r="L40" s="34"/>
      <c r="M40" s="244"/>
      <c r="N40" s="33"/>
      <c r="O40" s="242"/>
      <c r="P40" s="33"/>
      <c r="Q40" s="33">
        <v>34</v>
      </c>
      <c r="R40" s="33"/>
    </row>
    <row r="41" spans="1:19" ht="13.15" x14ac:dyDescent="0.35">
      <c r="A41" s="51" t="s">
        <v>172</v>
      </c>
      <c r="B41" s="59" t="s">
        <v>165</v>
      </c>
      <c r="C41" s="262" t="s">
        <v>165</v>
      </c>
      <c r="D41" s="34">
        <v>3</v>
      </c>
      <c r="E41" s="254" t="s">
        <v>2</v>
      </c>
      <c r="F41" s="254" t="s">
        <v>2</v>
      </c>
      <c r="G41" s="254" t="s">
        <v>170</v>
      </c>
      <c r="H41" s="254">
        <v>3</v>
      </c>
      <c r="I41" s="34"/>
      <c r="J41" s="34"/>
      <c r="K41" s="235"/>
      <c r="L41" s="34"/>
      <c r="M41" s="244"/>
      <c r="N41" s="33"/>
      <c r="O41" s="242"/>
      <c r="P41" s="33"/>
      <c r="Q41" s="33">
        <v>35</v>
      </c>
      <c r="R41" s="33"/>
    </row>
    <row r="42" spans="1:19" x14ac:dyDescent="0.35">
      <c r="A42" s="51"/>
      <c r="B42" s="51"/>
      <c r="C42" s="51"/>
      <c r="D42" s="34"/>
      <c r="E42" s="34"/>
      <c r="F42" s="34"/>
      <c r="G42" s="34"/>
      <c r="H42" s="34"/>
      <c r="I42" s="34"/>
      <c r="J42" s="34"/>
      <c r="K42" s="235"/>
      <c r="L42" s="34"/>
      <c r="M42" s="244"/>
      <c r="N42" s="33"/>
      <c r="O42" s="242"/>
      <c r="P42" s="33"/>
      <c r="Q42" s="33">
        <v>36</v>
      </c>
      <c r="R42" s="33"/>
    </row>
    <row r="43" spans="1:19" ht="13.15" x14ac:dyDescent="0.35">
      <c r="A43" s="51" t="s">
        <v>173</v>
      </c>
      <c r="B43" s="263"/>
      <c r="C43" s="264"/>
      <c r="D43" s="34"/>
      <c r="E43" s="34"/>
      <c r="F43" s="34"/>
      <c r="G43" s="34"/>
      <c r="H43" s="34"/>
      <c r="I43" s="34"/>
      <c r="J43" s="34"/>
      <c r="K43" s="235"/>
      <c r="L43" s="34"/>
      <c r="M43" s="244"/>
      <c r="N43" s="33"/>
      <c r="O43" s="242"/>
      <c r="P43" s="33"/>
      <c r="Q43" s="33">
        <v>37</v>
      </c>
      <c r="R43" s="33"/>
    </row>
    <row r="44" spans="1:19" x14ac:dyDescent="0.35">
      <c r="A44" s="33"/>
      <c r="B44" s="33"/>
      <c r="C44" s="33"/>
      <c r="D44" s="34"/>
      <c r="E44" s="34"/>
      <c r="F44" s="34"/>
      <c r="G44" s="34"/>
      <c r="H44" s="34"/>
      <c r="I44" s="34"/>
      <c r="J44" s="34"/>
      <c r="K44" s="235"/>
      <c r="L44" s="34"/>
      <c r="M44" s="244"/>
      <c r="N44" s="33"/>
      <c r="O44" s="242"/>
      <c r="P44" s="33"/>
      <c r="Q44" s="33">
        <v>38</v>
      </c>
      <c r="R44" s="33"/>
    </row>
    <row r="45" spans="1:19" x14ac:dyDescent="0.35">
      <c r="A45" s="33"/>
      <c r="B45" s="33"/>
      <c r="C45" s="33"/>
      <c r="D45" s="34"/>
      <c r="E45" s="34"/>
      <c r="F45" s="34"/>
      <c r="G45" s="34"/>
      <c r="H45" s="34"/>
      <c r="I45" s="34"/>
      <c r="J45" s="34"/>
      <c r="K45" s="235"/>
      <c r="L45" s="34"/>
      <c r="M45" s="244"/>
      <c r="N45" s="33"/>
      <c r="O45" s="242"/>
      <c r="P45" s="33"/>
      <c r="Q45" s="33">
        <v>39</v>
      </c>
      <c r="R45" s="33"/>
    </row>
    <row r="46" spans="1:19" ht="13.15" x14ac:dyDescent="0.35">
      <c r="A46" s="265" t="s">
        <v>174</v>
      </c>
      <c r="B46" s="265" t="s">
        <v>175</v>
      </c>
      <c r="C46" s="33"/>
      <c r="D46" s="34"/>
      <c r="E46" s="34"/>
      <c r="F46" s="34"/>
      <c r="G46" s="34"/>
      <c r="H46" s="34"/>
      <c r="I46" s="34"/>
      <c r="J46" s="34"/>
      <c r="K46" s="235"/>
      <c r="L46" s="34"/>
      <c r="M46" s="244"/>
      <c r="N46" s="33"/>
      <c r="O46" s="242"/>
      <c r="P46" s="33"/>
      <c r="Q46" s="33">
        <v>40</v>
      </c>
      <c r="R46" s="33"/>
    </row>
    <row r="47" spans="1:19" ht="13.15" x14ac:dyDescent="0.35">
      <c r="A47" s="266" t="s">
        <v>176</v>
      </c>
      <c r="B47" s="267" t="s">
        <v>175</v>
      </c>
      <c r="C47" s="33"/>
      <c r="D47" s="34"/>
      <c r="E47" s="34"/>
      <c r="F47" s="34"/>
      <c r="G47" s="34"/>
      <c r="H47" s="34"/>
      <c r="I47" s="34"/>
      <c r="J47" s="34"/>
      <c r="K47" s="235"/>
      <c r="L47" s="34"/>
      <c r="M47" s="244"/>
      <c r="N47" s="33"/>
      <c r="O47" s="242"/>
      <c r="P47" s="33"/>
      <c r="Q47" s="33">
        <v>41</v>
      </c>
      <c r="R47" s="33"/>
    </row>
    <row r="48" spans="1:19" ht="13.15" x14ac:dyDescent="0.35">
      <c r="A48" s="268" t="s">
        <v>177</v>
      </c>
      <c r="B48" s="268" t="s">
        <v>175</v>
      </c>
      <c r="C48" s="33"/>
      <c r="D48" s="34"/>
      <c r="E48" s="34"/>
      <c r="F48" s="34"/>
      <c r="G48" s="34"/>
      <c r="H48" s="34"/>
      <c r="I48" s="34"/>
      <c r="J48" s="34"/>
      <c r="K48" s="235"/>
      <c r="L48" s="34"/>
      <c r="M48" s="244"/>
      <c r="N48" s="33"/>
      <c r="O48" s="242"/>
      <c r="P48" s="33"/>
      <c r="Q48" s="33">
        <v>42</v>
      </c>
      <c r="R48" s="33"/>
    </row>
    <row r="49" spans="1:18" x14ac:dyDescent="0.35">
      <c r="A49" s="269" t="s">
        <v>178</v>
      </c>
      <c r="B49" s="51" t="s">
        <v>175</v>
      </c>
      <c r="C49" s="33"/>
      <c r="D49" s="34"/>
      <c r="E49" s="34"/>
      <c r="F49" s="34"/>
      <c r="G49" s="34"/>
      <c r="H49" s="34"/>
      <c r="I49" s="34"/>
      <c r="J49" s="34"/>
      <c r="K49" s="235"/>
      <c r="L49" s="34"/>
      <c r="M49" s="244"/>
      <c r="N49" s="33"/>
      <c r="O49" s="242"/>
      <c r="P49" s="33"/>
      <c r="Q49" s="33">
        <v>43</v>
      </c>
      <c r="R49" s="33"/>
    </row>
    <row r="50" spans="1:18" ht="13.15" x14ac:dyDescent="0.35">
      <c r="A50" s="270" t="s">
        <v>179</v>
      </c>
      <c r="B50" s="51"/>
      <c r="C50" s="33"/>
      <c r="D50" s="34"/>
      <c r="E50" s="34"/>
      <c r="F50" s="34"/>
      <c r="G50" s="34"/>
      <c r="H50" s="34"/>
      <c r="I50" s="34"/>
      <c r="J50" s="34"/>
      <c r="K50" s="235"/>
      <c r="L50" s="34"/>
      <c r="M50" s="244"/>
      <c r="N50" s="33"/>
      <c r="O50" s="242"/>
      <c r="P50" s="33"/>
      <c r="Q50" s="33">
        <v>44</v>
      </c>
      <c r="R50" s="33"/>
    </row>
    <row r="51" spans="1:18" x14ac:dyDescent="0.35">
      <c r="A51" s="58" t="s">
        <v>180</v>
      </c>
      <c r="B51" s="46" t="s">
        <v>259</v>
      </c>
      <c r="C51" s="33"/>
      <c r="D51" s="34"/>
      <c r="E51" s="34"/>
      <c r="F51" s="34"/>
      <c r="G51" s="34"/>
      <c r="H51" s="34"/>
      <c r="I51" s="34"/>
      <c r="J51" s="34"/>
      <c r="K51" s="235"/>
      <c r="L51" s="34"/>
      <c r="M51" s="244"/>
      <c r="N51" s="33"/>
      <c r="O51" s="242"/>
      <c r="P51" s="33"/>
      <c r="Q51" s="33">
        <v>45</v>
      </c>
      <c r="R51" s="33"/>
    </row>
    <row r="52" spans="1:18" x14ac:dyDescent="0.35">
      <c r="A52" s="271" t="s">
        <v>181</v>
      </c>
      <c r="B52" s="33"/>
      <c r="C52" s="33"/>
      <c r="D52" s="34"/>
      <c r="E52" s="34"/>
      <c r="F52" s="34"/>
      <c r="G52" s="34"/>
      <c r="H52" s="34"/>
      <c r="I52" s="34"/>
      <c r="J52" s="34"/>
      <c r="K52" s="235"/>
      <c r="L52" s="34"/>
      <c r="M52" s="244"/>
      <c r="N52" s="33"/>
      <c r="O52" s="242"/>
      <c r="P52" s="33"/>
      <c r="Q52" s="33">
        <v>46</v>
      </c>
      <c r="R52" s="33"/>
    </row>
    <row r="53" spans="1:18" ht="13.15" x14ac:dyDescent="0.35">
      <c r="A53" s="272" t="s">
        <v>260</v>
      </c>
      <c r="B53" s="33"/>
      <c r="C53" s="33"/>
      <c r="D53" s="34"/>
      <c r="E53" s="34"/>
      <c r="F53" s="34"/>
      <c r="G53" s="34"/>
      <c r="H53" s="34"/>
      <c r="I53" s="34"/>
      <c r="J53" s="34"/>
      <c r="K53" s="235"/>
      <c r="L53" s="34"/>
      <c r="M53" s="244"/>
      <c r="N53" s="33"/>
      <c r="O53" s="242"/>
      <c r="P53" s="33"/>
      <c r="Q53" s="33">
        <v>47</v>
      </c>
      <c r="R53" s="33"/>
    </row>
    <row r="54" spans="1:18" ht="13.15" x14ac:dyDescent="0.35">
      <c r="A54" s="273" t="s">
        <v>182</v>
      </c>
      <c r="B54" s="274" t="s">
        <v>261</v>
      </c>
      <c r="C54" s="275" t="s">
        <v>261</v>
      </c>
      <c r="D54" s="254" t="s">
        <v>183</v>
      </c>
      <c r="E54" s="254" t="s">
        <v>163</v>
      </c>
      <c r="F54" s="254" t="s">
        <v>2</v>
      </c>
      <c r="G54" s="255" t="s">
        <v>254</v>
      </c>
      <c r="H54" s="254">
        <v>5</v>
      </c>
      <c r="I54" s="34"/>
      <c r="J54" s="34"/>
      <c r="K54" s="235"/>
      <c r="L54" s="34"/>
      <c r="M54" s="244"/>
      <c r="N54" s="33"/>
      <c r="O54" s="242"/>
      <c r="P54" s="33"/>
      <c r="Q54" s="33">
        <v>48</v>
      </c>
      <c r="R54" s="33"/>
    </row>
    <row r="55" spans="1:18" ht="13.15" x14ac:dyDescent="0.35">
      <c r="A55" s="276" t="s">
        <v>184</v>
      </c>
      <c r="B55" s="277" t="s">
        <v>262</v>
      </c>
      <c r="C55" s="277" t="s">
        <v>262</v>
      </c>
      <c r="D55" s="254" t="s">
        <v>185</v>
      </c>
      <c r="E55" s="254" t="s">
        <v>163</v>
      </c>
      <c r="F55" s="254" t="s">
        <v>2</v>
      </c>
      <c r="G55" s="255" t="s">
        <v>254</v>
      </c>
      <c r="H55" s="254">
        <v>5</v>
      </c>
      <c r="I55" s="34"/>
      <c r="J55" s="34"/>
      <c r="K55" s="235"/>
      <c r="L55" s="34"/>
      <c r="M55" s="244"/>
      <c r="N55" s="33"/>
      <c r="O55" s="242"/>
      <c r="P55" s="33"/>
      <c r="Q55" s="33">
        <v>49</v>
      </c>
      <c r="R55" s="33"/>
    </row>
    <row r="56" spans="1:18" ht="13.15" x14ac:dyDescent="0.35">
      <c r="A56" s="278" t="s">
        <v>186</v>
      </c>
      <c r="B56" s="279" t="s">
        <v>263</v>
      </c>
      <c r="C56" s="33"/>
      <c r="D56" s="254" t="s">
        <v>264</v>
      </c>
      <c r="E56" s="254" t="s">
        <v>163</v>
      </c>
      <c r="F56" s="254" t="s">
        <v>2</v>
      </c>
      <c r="G56" s="255" t="s">
        <v>254</v>
      </c>
      <c r="H56" s="254">
        <v>5</v>
      </c>
      <c r="I56" s="34"/>
      <c r="J56" s="34"/>
      <c r="K56" s="235"/>
      <c r="L56" s="34"/>
      <c r="M56" s="33"/>
      <c r="N56" s="33"/>
      <c r="O56" s="242"/>
      <c r="P56" s="33"/>
      <c r="Q56" s="33">
        <v>50</v>
      </c>
      <c r="R56" s="33"/>
    </row>
    <row r="57" spans="1:18" ht="13.15" x14ac:dyDescent="0.35">
      <c r="A57" s="280" t="s">
        <v>187</v>
      </c>
      <c r="B57" s="280" t="s">
        <v>187</v>
      </c>
      <c r="C57" s="33"/>
      <c r="D57" s="34"/>
      <c r="E57" s="34"/>
      <c r="F57" s="34"/>
      <c r="G57" s="34"/>
      <c r="H57" s="34"/>
      <c r="I57" s="34"/>
      <c r="J57" s="34"/>
      <c r="K57" s="235"/>
      <c r="L57" s="34"/>
      <c r="M57" s="33"/>
      <c r="N57" s="33"/>
      <c r="O57" s="242"/>
      <c r="P57" s="33"/>
      <c r="Q57" s="33">
        <v>51</v>
      </c>
      <c r="R57" s="33"/>
    </row>
    <row r="58" spans="1:18" ht="13.15" x14ac:dyDescent="0.35">
      <c r="A58" s="281" t="s">
        <v>188</v>
      </c>
      <c r="B58" s="281" t="s">
        <v>188</v>
      </c>
      <c r="C58" s="33"/>
      <c r="D58" s="34"/>
      <c r="E58" s="34"/>
      <c r="F58" s="34"/>
      <c r="G58" s="34"/>
      <c r="H58" s="34"/>
      <c r="I58" s="34"/>
      <c r="J58" s="34"/>
      <c r="K58" s="235"/>
      <c r="L58" s="34"/>
      <c r="M58" s="33"/>
      <c r="N58" s="33"/>
      <c r="O58" s="242"/>
      <c r="P58" s="33"/>
      <c r="Q58" s="33">
        <v>52</v>
      </c>
      <c r="R58" s="33"/>
    </row>
    <row r="59" spans="1:18" ht="13.15" x14ac:dyDescent="0.35">
      <c r="A59" s="282" t="s">
        <v>189</v>
      </c>
      <c r="B59" s="282" t="s">
        <v>189</v>
      </c>
      <c r="C59" s="33"/>
      <c r="D59" s="34"/>
      <c r="E59" s="34"/>
      <c r="F59" s="34"/>
      <c r="G59" s="34"/>
      <c r="H59" s="34"/>
      <c r="I59" s="34"/>
      <c r="J59" s="34"/>
      <c r="K59" s="235"/>
      <c r="L59" s="34"/>
      <c r="M59" s="33"/>
      <c r="N59" s="33"/>
      <c r="O59" s="51"/>
      <c r="P59" s="33"/>
      <c r="Q59" s="33">
        <v>53</v>
      </c>
      <c r="R59" s="33"/>
    </row>
    <row r="60" spans="1:18" ht="13.15" x14ac:dyDescent="0.35">
      <c r="A60" s="44"/>
      <c r="B60" s="44"/>
      <c r="C60" s="33"/>
      <c r="D60" s="34"/>
      <c r="E60" s="34"/>
      <c r="F60" s="34"/>
      <c r="G60" s="34"/>
      <c r="H60" s="34"/>
      <c r="I60" s="34"/>
      <c r="J60" s="34"/>
      <c r="K60" s="235"/>
      <c r="L60" s="34"/>
      <c r="M60" s="33"/>
      <c r="N60" s="33"/>
      <c r="O60" s="51"/>
      <c r="P60" s="33"/>
      <c r="Q60" s="33">
        <v>54</v>
      </c>
      <c r="R60" s="33"/>
    </row>
    <row r="61" spans="1:18" ht="13.15" x14ac:dyDescent="0.35">
      <c r="A61" s="96" t="s">
        <v>190</v>
      </c>
      <c r="B61" s="33"/>
      <c r="C61" s="33"/>
      <c r="D61" s="34"/>
      <c r="E61" s="34"/>
      <c r="F61" s="34"/>
      <c r="G61" s="34"/>
      <c r="H61" s="34"/>
      <c r="I61" s="34"/>
      <c r="J61" s="34"/>
      <c r="K61" s="235"/>
      <c r="L61" s="34"/>
      <c r="M61" s="33"/>
      <c r="N61" s="33"/>
      <c r="O61" s="51"/>
      <c r="P61" s="33"/>
      <c r="Q61" s="33">
        <v>55</v>
      </c>
      <c r="R61" s="33"/>
    </row>
    <row r="62" spans="1:18" ht="13.9" x14ac:dyDescent="0.35">
      <c r="A62" s="98" t="s">
        <v>266</v>
      </c>
      <c r="B62" s="33"/>
      <c r="C62" s="33"/>
      <c r="D62" s="34"/>
      <c r="E62" s="34"/>
      <c r="F62" s="34"/>
      <c r="G62" s="34"/>
      <c r="H62" s="34"/>
      <c r="I62" s="34"/>
      <c r="J62" s="34"/>
      <c r="K62" s="235"/>
      <c r="L62" s="34"/>
      <c r="M62" s="33"/>
      <c r="N62" s="33"/>
      <c r="O62" s="51"/>
      <c r="P62" s="33"/>
      <c r="Q62" s="33">
        <v>56</v>
      </c>
      <c r="R62" s="33"/>
    </row>
    <row r="63" spans="1:18" x14ac:dyDescent="0.35">
      <c r="A63" s="283" t="s">
        <v>191</v>
      </c>
      <c r="B63" s="33"/>
      <c r="C63" s="33"/>
      <c r="D63" s="34"/>
      <c r="E63" s="34"/>
      <c r="F63" s="284"/>
      <c r="G63" s="34"/>
      <c r="H63" s="34"/>
      <c r="I63" s="34"/>
      <c r="J63" s="34"/>
      <c r="K63" s="235"/>
      <c r="L63" s="34"/>
      <c r="M63" s="33"/>
      <c r="N63" s="33"/>
      <c r="O63" s="51"/>
      <c r="P63" s="33"/>
      <c r="Q63" s="33">
        <v>57</v>
      </c>
      <c r="R63" s="33"/>
    </row>
    <row r="64" spans="1:18" x14ac:dyDescent="0.35">
      <c r="A64" s="33"/>
      <c r="B64" s="33"/>
      <c r="C64" s="33"/>
      <c r="D64" s="34"/>
      <c r="E64" s="34"/>
      <c r="F64" s="34"/>
      <c r="G64" s="34"/>
      <c r="H64" s="34"/>
      <c r="I64" s="34"/>
      <c r="J64" s="34"/>
      <c r="K64" s="235"/>
      <c r="L64" s="34"/>
      <c r="M64" s="33"/>
      <c r="N64" s="33"/>
      <c r="O64" s="51"/>
      <c r="P64" s="33"/>
      <c r="Q64" s="33">
        <v>58</v>
      </c>
      <c r="R64" s="33"/>
    </row>
    <row r="65" spans="1:18" ht="13.15" x14ac:dyDescent="0.35">
      <c r="A65" s="285" t="s">
        <v>192</v>
      </c>
      <c r="B65" s="33"/>
      <c r="C65" s="33"/>
      <c r="D65" s="34"/>
      <c r="E65" s="34"/>
      <c r="F65" s="34"/>
      <c r="G65" s="34"/>
      <c r="H65" s="34"/>
      <c r="I65" s="34"/>
      <c r="J65" s="34"/>
      <c r="K65" s="235"/>
      <c r="L65" s="34"/>
      <c r="M65" s="33"/>
      <c r="N65" s="33"/>
      <c r="O65" s="51"/>
      <c r="P65" s="33"/>
      <c r="Q65" s="33">
        <v>59</v>
      </c>
      <c r="R65" s="33"/>
    </row>
    <row r="66" spans="1:18" ht="13.15" x14ac:dyDescent="0.35">
      <c r="A66" s="286" t="s">
        <v>193</v>
      </c>
      <c r="B66" s="33"/>
      <c r="C66" s="33"/>
      <c r="D66" s="34"/>
      <c r="E66" s="34"/>
      <c r="F66" s="34"/>
      <c r="G66" s="34"/>
      <c r="H66" s="34"/>
      <c r="I66" s="34"/>
      <c r="J66" s="34"/>
      <c r="K66" s="235"/>
      <c r="L66" s="34"/>
      <c r="M66" s="33"/>
      <c r="N66" s="33"/>
      <c r="O66" s="51"/>
      <c r="P66" s="33"/>
      <c r="Q66" s="33">
        <v>60</v>
      </c>
      <c r="R66" s="33"/>
    </row>
    <row r="67" spans="1:18" x14ac:dyDescent="0.35">
      <c r="A67" s="287" t="s">
        <v>194</v>
      </c>
      <c r="B67" s="33"/>
      <c r="C67" s="33"/>
      <c r="D67" s="34"/>
      <c r="E67" s="34"/>
      <c r="F67" s="34"/>
      <c r="G67" s="34"/>
      <c r="H67" s="34"/>
      <c r="I67" s="34"/>
      <c r="J67" s="34"/>
      <c r="K67" s="235"/>
      <c r="L67" s="34"/>
      <c r="M67" s="33"/>
      <c r="N67" s="33"/>
      <c r="O67" s="51"/>
      <c r="P67" s="33"/>
      <c r="Q67" s="33"/>
      <c r="R67" s="33"/>
    </row>
    <row r="68" spans="1:18" ht="13.15" x14ac:dyDescent="0.35">
      <c r="A68" s="33"/>
      <c r="B68" s="248" t="s">
        <v>195</v>
      </c>
      <c r="C68" s="248" t="s">
        <v>267</v>
      </c>
      <c r="D68" s="248" t="s">
        <v>196</v>
      </c>
      <c r="E68" s="34"/>
      <c r="F68" s="34"/>
      <c r="G68" s="34"/>
      <c r="H68" s="34"/>
      <c r="I68" s="34"/>
      <c r="J68" s="34"/>
      <c r="K68" s="235"/>
      <c r="L68" s="34"/>
      <c r="M68" s="33"/>
      <c r="N68" s="33"/>
      <c r="O68" s="51"/>
      <c r="P68" s="33"/>
      <c r="Q68" s="33"/>
      <c r="R68" s="33"/>
    </row>
    <row r="69" spans="1:18" ht="18.75" customHeight="1" x14ac:dyDescent="0.35">
      <c r="A69" s="248" t="s">
        <v>71</v>
      </c>
      <c r="B69" s="288">
        <v>0</v>
      </c>
      <c r="C69" s="288">
        <v>2</v>
      </c>
      <c r="D69" s="288">
        <v>4</v>
      </c>
      <c r="E69" s="34"/>
      <c r="F69" s="34"/>
      <c r="G69" s="34"/>
      <c r="H69" s="34"/>
      <c r="I69" s="34"/>
      <c r="J69" s="34"/>
      <c r="K69" s="235"/>
      <c r="L69" s="34"/>
      <c r="M69" s="33"/>
      <c r="N69" s="33"/>
      <c r="O69" s="51"/>
      <c r="P69" s="33"/>
      <c r="Q69" s="33"/>
      <c r="R69" s="33"/>
    </row>
    <row r="70" spans="1:18" x14ac:dyDescent="0.35">
      <c r="A70" s="33"/>
      <c r="B70" s="33"/>
      <c r="C70" s="33"/>
      <c r="D70" s="34"/>
      <c r="E70" s="34"/>
      <c r="F70" s="34"/>
      <c r="G70" s="34"/>
      <c r="H70" s="34"/>
      <c r="I70" s="34"/>
      <c r="J70" s="34"/>
      <c r="K70" s="235"/>
      <c r="L70" s="34"/>
      <c r="M70" s="33"/>
      <c r="N70" s="33"/>
      <c r="O70" s="51"/>
      <c r="P70" s="33"/>
      <c r="Q70" s="33"/>
      <c r="R70" s="33"/>
    </row>
    <row r="71" spans="1:18" ht="13.15" x14ac:dyDescent="0.35">
      <c r="A71" s="97" t="s">
        <v>197</v>
      </c>
      <c r="B71" s="33"/>
      <c r="C71" s="33"/>
      <c r="D71" s="34"/>
      <c r="E71" s="34"/>
      <c r="F71" s="34"/>
      <c r="G71" s="34"/>
      <c r="H71" s="34"/>
      <c r="I71" s="34"/>
      <c r="J71" s="34"/>
      <c r="K71" s="235"/>
      <c r="L71" s="34"/>
      <c r="M71" s="33"/>
      <c r="N71" s="33"/>
      <c r="O71" s="51"/>
      <c r="P71" s="33"/>
      <c r="Q71" s="33"/>
      <c r="R71" s="33"/>
    </row>
    <row r="72" spans="1:18" ht="13.15" x14ac:dyDescent="0.35">
      <c r="A72" s="266" t="s">
        <v>198</v>
      </c>
      <c r="B72" s="33"/>
      <c r="C72" s="33"/>
      <c r="D72" s="34"/>
      <c r="E72" s="34"/>
      <c r="F72" s="34"/>
      <c r="G72" s="34"/>
      <c r="H72" s="34"/>
      <c r="I72" s="34"/>
      <c r="J72" s="34"/>
      <c r="K72" s="235"/>
      <c r="L72" s="34"/>
      <c r="M72" s="33"/>
      <c r="N72" s="33"/>
      <c r="O72" s="51"/>
      <c r="P72" s="33"/>
      <c r="Q72" s="33"/>
      <c r="R72" s="33"/>
    </row>
    <row r="73" spans="1:18" x14ac:dyDescent="0.35">
      <c r="A73" s="289" t="s">
        <v>199</v>
      </c>
      <c r="B73" s="33"/>
      <c r="C73" s="33"/>
      <c r="D73" s="34"/>
      <c r="E73" s="34"/>
      <c r="F73" s="34"/>
      <c r="G73" s="34"/>
      <c r="H73" s="34"/>
      <c r="I73" s="34"/>
      <c r="J73" s="34"/>
      <c r="K73" s="235"/>
      <c r="L73" s="34"/>
      <c r="M73" s="33"/>
      <c r="N73" s="33"/>
      <c r="O73" s="51"/>
      <c r="P73" s="33"/>
      <c r="Q73" s="33"/>
      <c r="R73" s="33"/>
    </row>
    <row r="74" spans="1:18" x14ac:dyDescent="0.35">
      <c r="A74" s="33"/>
      <c r="B74" s="33"/>
      <c r="C74" s="33"/>
      <c r="D74" s="34"/>
      <c r="E74" s="34"/>
      <c r="F74" s="34"/>
      <c r="G74" s="34"/>
      <c r="H74" s="34"/>
      <c r="I74" s="34"/>
      <c r="J74" s="34"/>
      <c r="K74" s="235"/>
      <c r="L74" s="34"/>
      <c r="M74" s="33"/>
      <c r="N74" s="33"/>
      <c r="O74" s="51"/>
      <c r="P74" s="33"/>
      <c r="Q74" s="33"/>
      <c r="R74" s="33"/>
    </row>
    <row r="75" spans="1:18" ht="13.15" x14ac:dyDescent="0.35">
      <c r="A75" s="290" t="s">
        <v>268</v>
      </c>
      <c r="B75" s="51" t="s">
        <v>49</v>
      </c>
      <c r="C75" s="33"/>
      <c r="D75" s="34"/>
      <c r="E75" s="34"/>
      <c r="F75" s="34"/>
      <c r="G75" s="34"/>
      <c r="H75" s="34"/>
      <c r="I75" s="34"/>
      <c r="J75" s="34"/>
      <c r="K75" s="235"/>
      <c r="L75" s="34"/>
      <c r="M75" s="33"/>
      <c r="N75" s="33"/>
      <c r="O75" s="51"/>
      <c r="P75" s="33"/>
      <c r="Q75" s="33"/>
      <c r="R75" s="33"/>
    </row>
    <row r="76" spans="1:18" x14ac:dyDescent="0.35">
      <c r="A76" s="33"/>
      <c r="B76" s="33"/>
      <c r="C76" s="33"/>
      <c r="D76" s="34"/>
      <c r="E76" s="254"/>
      <c r="F76" s="34"/>
      <c r="G76" s="34"/>
      <c r="H76" s="34"/>
      <c r="I76" s="34"/>
      <c r="J76" s="34"/>
      <c r="K76" s="235"/>
      <c r="L76" s="34"/>
      <c r="M76" s="33"/>
      <c r="N76" s="33"/>
      <c r="O76" s="51"/>
      <c r="P76" s="33"/>
      <c r="Q76" s="33"/>
      <c r="R76" s="33"/>
    </row>
    <row r="77" spans="1:18" ht="13.15" x14ac:dyDescent="0.35">
      <c r="A77" s="248" t="s">
        <v>200</v>
      </c>
      <c r="B77" s="284">
        <v>0.19</v>
      </c>
      <c r="C77" s="83">
        <f>1+MwStSatz</f>
        <v>1.19</v>
      </c>
      <c r="D77" s="34"/>
      <c r="E77" s="254"/>
      <c r="F77" s="34"/>
      <c r="G77" s="34"/>
      <c r="H77" s="34"/>
      <c r="I77" s="34"/>
      <c r="J77" s="34"/>
      <c r="K77" s="235"/>
      <c r="L77" s="34"/>
      <c r="M77" s="33"/>
      <c r="N77" s="33"/>
      <c r="O77" s="51"/>
      <c r="P77" s="33"/>
      <c r="Q77" s="33"/>
    </row>
    <row r="78" spans="1:18" ht="13.15" x14ac:dyDescent="0.35">
      <c r="A78" s="59"/>
      <c r="B78" s="33"/>
      <c r="C78" s="33"/>
      <c r="D78" s="34"/>
      <c r="E78" s="34"/>
      <c r="F78" s="34"/>
      <c r="G78" s="34"/>
      <c r="H78" s="34"/>
      <c r="I78" s="34"/>
      <c r="J78" s="34"/>
      <c r="K78" s="235"/>
      <c r="L78" s="34"/>
      <c r="M78" s="33"/>
      <c r="N78" s="33"/>
      <c r="O78" s="51"/>
      <c r="P78" s="33"/>
      <c r="Q78" s="33"/>
    </row>
    <row r="79" spans="1:18" ht="13.15" x14ac:dyDescent="0.35">
      <c r="A79" s="297" t="s">
        <v>275</v>
      </c>
      <c r="B79" s="298" t="s">
        <v>269</v>
      </c>
      <c r="C79" s="33"/>
      <c r="D79" s="34"/>
      <c r="E79" s="34"/>
      <c r="F79" s="34"/>
      <c r="G79" s="34"/>
      <c r="H79" s="34"/>
      <c r="I79" s="34"/>
      <c r="J79" s="34"/>
      <c r="K79" s="34"/>
      <c r="L79" s="34"/>
      <c r="M79" s="33"/>
      <c r="N79" s="33"/>
      <c r="O79" s="51"/>
      <c r="P79" s="33"/>
      <c r="Q79" s="33"/>
    </row>
    <row r="80" spans="1:18" x14ac:dyDescent="0.35">
      <c r="A80" s="299"/>
      <c r="B80" s="256" t="s">
        <v>75</v>
      </c>
      <c r="C80" s="33"/>
      <c r="D80" s="34"/>
      <c r="E80" s="34"/>
      <c r="F80" s="34"/>
      <c r="G80" s="34"/>
      <c r="H80" s="34"/>
      <c r="I80" s="34"/>
      <c r="J80" s="34"/>
      <c r="K80" s="34"/>
      <c r="L80" s="34"/>
      <c r="M80" s="33"/>
      <c r="N80" s="33"/>
      <c r="O80" s="51"/>
      <c r="P80" s="33"/>
      <c r="Q80" s="33"/>
    </row>
    <row r="81" spans="1:17" x14ac:dyDescent="0.35">
      <c r="A81" s="299"/>
      <c r="B81" s="256" t="s">
        <v>202</v>
      </c>
      <c r="C81" s="33"/>
      <c r="D81" s="34"/>
      <c r="E81" s="34"/>
      <c r="F81" s="34"/>
      <c r="G81" s="34"/>
      <c r="H81" s="34"/>
      <c r="I81" s="34"/>
      <c r="J81" s="34"/>
      <c r="K81" s="34"/>
      <c r="L81" s="34"/>
      <c r="M81" s="33"/>
      <c r="N81" s="33"/>
      <c r="O81" s="51"/>
      <c r="P81" s="33"/>
      <c r="Q81" s="33"/>
    </row>
    <row r="82" spans="1:17" x14ac:dyDescent="0.35">
      <c r="A82" s="299"/>
      <c r="B82" s="256" t="s">
        <v>2</v>
      </c>
      <c r="C82" s="33"/>
      <c r="D82" s="34"/>
      <c r="E82" s="34"/>
      <c r="F82" s="34"/>
      <c r="G82" s="34"/>
      <c r="H82" s="34"/>
      <c r="I82" s="34"/>
      <c r="J82" s="34"/>
      <c r="K82" s="34"/>
      <c r="L82" s="34"/>
      <c r="M82" s="33"/>
      <c r="N82" s="33"/>
      <c r="O82" s="51"/>
      <c r="P82" s="33"/>
      <c r="Q82" s="33"/>
    </row>
    <row r="83" spans="1:17" x14ac:dyDescent="0.35">
      <c r="A83" s="299"/>
      <c r="B83" s="256" t="s">
        <v>340</v>
      </c>
      <c r="C83" s="33"/>
      <c r="D83" s="34"/>
      <c r="E83" s="34"/>
      <c r="F83" s="34"/>
      <c r="G83" s="34"/>
      <c r="H83" s="34"/>
      <c r="I83" s="34"/>
      <c r="J83" s="34"/>
      <c r="K83" s="34"/>
      <c r="L83" s="34"/>
      <c r="M83" s="33"/>
      <c r="N83" s="33"/>
      <c r="O83" s="51"/>
      <c r="P83" s="33"/>
      <c r="Q83" s="33"/>
    </row>
    <row r="84" spans="1:17" x14ac:dyDescent="0.35">
      <c r="A84" s="299"/>
      <c r="B84" s="256" t="s">
        <v>277</v>
      </c>
      <c r="C84" s="33"/>
      <c r="D84" s="34"/>
      <c r="E84" s="34"/>
      <c r="F84" s="34"/>
      <c r="G84" s="34"/>
      <c r="H84" s="34"/>
      <c r="I84" s="34"/>
      <c r="J84" s="34"/>
      <c r="K84" s="34"/>
      <c r="L84" s="34"/>
      <c r="M84" s="33"/>
      <c r="N84" s="33"/>
      <c r="O84" s="51"/>
      <c r="P84" s="33"/>
      <c r="Q84" s="33"/>
    </row>
    <row r="85" spans="1:17" x14ac:dyDescent="0.35">
      <c r="A85" s="299"/>
      <c r="B85" s="256" t="s">
        <v>341</v>
      </c>
      <c r="C85" s="33"/>
      <c r="D85" s="34"/>
      <c r="E85" s="34"/>
      <c r="F85" s="34"/>
      <c r="G85" s="34"/>
      <c r="H85" s="34"/>
      <c r="I85" s="34"/>
      <c r="J85" s="34"/>
      <c r="K85" s="34"/>
      <c r="L85" s="34"/>
      <c r="M85" s="33"/>
      <c r="N85" s="33"/>
      <c r="O85" s="51"/>
      <c r="P85" s="33"/>
      <c r="Q85" s="33"/>
    </row>
    <row r="86" spans="1:17" x14ac:dyDescent="0.35">
      <c r="A86" s="299"/>
      <c r="B86" s="256" t="s">
        <v>276</v>
      </c>
      <c r="C86" s="33"/>
      <c r="D86" s="34"/>
      <c r="E86" s="34"/>
      <c r="F86" s="34"/>
      <c r="G86" s="34"/>
      <c r="H86" s="34"/>
      <c r="I86" s="34"/>
      <c r="J86" s="34"/>
      <c r="K86" s="34"/>
      <c r="L86" s="34"/>
      <c r="M86" s="33"/>
      <c r="N86" s="33"/>
      <c r="O86" s="51"/>
      <c r="P86" s="33"/>
      <c r="Q86" s="33"/>
    </row>
    <row r="87" spans="1:17" x14ac:dyDescent="0.35">
      <c r="A87" s="300"/>
      <c r="B87" s="84" t="s">
        <v>342</v>
      </c>
      <c r="C87" s="33"/>
      <c r="D87" s="34"/>
      <c r="E87" s="34"/>
      <c r="F87" s="34"/>
      <c r="G87" s="34"/>
      <c r="H87" s="34"/>
      <c r="I87" s="34"/>
      <c r="J87" s="34"/>
      <c r="K87" s="34"/>
      <c r="L87" s="34"/>
      <c r="M87" s="33"/>
      <c r="N87" s="33"/>
      <c r="O87" s="51"/>
      <c r="P87" s="33"/>
      <c r="Q87" s="33"/>
    </row>
    <row r="88" spans="1:17" x14ac:dyDescent="0.35">
      <c r="A88" s="33"/>
      <c r="B88" s="33"/>
      <c r="C88" s="33"/>
      <c r="D88" s="34"/>
      <c r="E88" s="34"/>
      <c r="F88" s="34"/>
      <c r="G88" s="34"/>
      <c r="H88" s="34"/>
      <c r="I88" s="34"/>
      <c r="J88" s="34"/>
      <c r="K88" s="34"/>
      <c r="L88" s="34"/>
      <c r="M88" s="33"/>
      <c r="N88" s="33"/>
      <c r="O88" s="51"/>
      <c r="P88" s="33"/>
      <c r="Q88" s="33"/>
    </row>
    <row r="89" spans="1:17" x14ac:dyDescent="0.35">
      <c r="A89" s="33"/>
      <c r="B89" s="33"/>
      <c r="C89" s="33"/>
      <c r="D89" s="34"/>
      <c r="E89" s="34"/>
      <c r="F89" s="34"/>
      <c r="G89" s="34"/>
      <c r="H89" s="34"/>
      <c r="I89" s="34"/>
      <c r="J89" s="34"/>
      <c r="K89" s="34"/>
      <c r="L89" s="34"/>
      <c r="M89" s="33"/>
      <c r="N89" s="33"/>
      <c r="O89" s="51"/>
      <c r="P89" s="33"/>
      <c r="Q89" s="33"/>
    </row>
    <row r="90" spans="1:17" ht="13.15" x14ac:dyDescent="0.35">
      <c r="A90" s="297" t="s">
        <v>278</v>
      </c>
      <c r="B90" s="298" t="s">
        <v>73</v>
      </c>
      <c r="C90" s="33"/>
      <c r="D90" s="34"/>
      <c r="E90" s="34"/>
      <c r="F90" s="34"/>
      <c r="G90" s="34"/>
      <c r="H90" s="34"/>
    </row>
    <row r="91" spans="1:17" s="33" customFormat="1" x14ac:dyDescent="0.35">
      <c r="A91" s="300"/>
      <c r="B91" s="301" t="s">
        <v>72</v>
      </c>
      <c r="D91" s="34"/>
      <c r="E91" s="34"/>
      <c r="F91" s="34"/>
      <c r="G91" s="34"/>
      <c r="H91" s="34"/>
      <c r="I91" s="34"/>
      <c r="J91" s="34"/>
      <c r="K91" s="34"/>
      <c r="L91" s="34"/>
      <c r="O91" s="51"/>
    </row>
    <row r="92" spans="1:17" s="33" customFormat="1" ht="17.25" customHeight="1" x14ac:dyDescent="0.35">
      <c r="A92" s="302" t="s">
        <v>343</v>
      </c>
      <c r="B92" s="303" t="s">
        <v>269</v>
      </c>
      <c r="D92" s="34"/>
      <c r="E92" s="34"/>
      <c r="F92" s="34"/>
      <c r="G92" s="34"/>
      <c r="H92" s="34"/>
      <c r="I92" s="34"/>
      <c r="J92" s="34"/>
      <c r="K92" s="34"/>
      <c r="L92" s="34"/>
      <c r="O92" s="51"/>
    </row>
    <row r="93" spans="1:17" x14ac:dyDescent="0.35">
      <c r="A93" s="51"/>
      <c r="B93" s="254"/>
      <c r="C93" s="33"/>
      <c r="D93" s="34"/>
      <c r="E93" s="34"/>
      <c r="F93" s="34"/>
      <c r="G93" s="34"/>
      <c r="H93" s="34"/>
    </row>
    <row r="94" spans="1:17" x14ac:dyDescent="0.35">
      <c r="A94" s="33"/>
      <c r="B94" s="254" t="s">
        <v>203</v>
      </c>
      <c r="C94" s="33"/>
      <c r="D94" s="34"/>
      <c r="E94" s="34"/>
      <c r="F94" s="34"/>
      <c r="G94" s="34"/>
      <c r="H94" s="34"/>
    </row>
    <row r="95" spans="1:17" x14ac:dyDescent="0.35">
      <c r="A95" s="33"/>
      <c r="B95" s="254" t="s">
        <v>204</v>
      </c>
      <c r="C95" s="33"/>
      <c r="D95" s="34"/>
      <c r="E95" s="34"/>
      <c r="F95" s="34"/>
      <c r="G95" s="34"/>
      <c r="H95" s="34"/>
    </row>
    <row r="96" spans="1:17" x14ac:dyDescent="0.35">
      <c r="A96" s="33"/>
      <c r="B96" s="33"/>
      <c r="C96" s="33"/>
      <c r="D96" s="34"/>
      <c r="E96" s="34"/>
      <c r="F96" s="34"/>
      <c r="G96" s="34"/>
      <c r="H96" s="34"/>
    </row>
    <row r="97" spans="1:8" x14ac:dyDescent="0.35">
      <c r="A97" s="33"/>
      <c r="B97" s="304" t="s">
        <v>280</v>
      </c>
      <c r="C97" s="254" t="s">
        <v>3</v>
      </c>
      <c r="D97" s="254" t="s">
        <v>4</v>
      </c>
      <c r="E97" s="254" t="s">
        <v>5</v>
      </c>
      <c r="F97" s="254" t="s">
        <v>227</v>
      </c>
      <c r="G97" s="254" t="s">
        <v>163</v>
      </c>
      <c r="H97" s="254" t="s">
        <v>281</v>
      </c>
    </row>
    <row r="98" spans="1:8" ht="13.15" x14ac:dyDescent="0.35">
      <c r="A98" s="59" t="s">
        <v>282</v>
      </c>
      <c r="B98" s="305" t="s">
        <v>1</v>
      </c>
      <c r="C98" s="305" t="s">
        <v>2</v>
      </c>
      <c r="D98" s="305" t="s">
        <v>3</v>
      </c>
      <c r="E98" s="305" t="s">
        <v>4</v>
      </c>
      <c r="F98" s="305" t="s">
        <v>5</v>
      </c>
      <c r="G98" s="305" t="s">
        <v>6</v>
      </c>
      <c r="H98" s="305" t="s">
        <v>7</v>
      </c>
    </row>
    <row r="1048576" spans="2:2" x14ac:dyDescent="0.35">
      <c r="B1048576" s="24"/>
    </row>
  </sheetData>
  <sheetProtection algorithmName="SHA-512" hashValue="V8UKgg0AgzQGArq3ibsfKR+AnlHQFuN4RJLoKEM5yHjbbq3udMrCpjqnCnfx34vZDv3S77W2+eRNTT0aXtkYuA==" saltValue="BbpiOcm6kepdpuKDFwBUFA==" spinCount="100000" sheet="1" objects="1" scenarios="1" autoFilter="0"/>
  <dataValidations count="1">
    <dataValidation type="list" allowBlank="1" showInputMessage="1" showErrorMessage="1" error="_x000a_nicht zulässig" sqref="B8" xr:uid="{9D22D294-945E-4A06-BFE1-639F4AA8C955}">
      <formula1>$M$7:$M$55</formula1>
    </dataValidation>
  </dataValidations>
  <pageMargins left="0.511811023622047" right="0.511811023622047" top="0.98425196850393704" bottom="0.78740157480314998" header="0.31496062992126" footer="0.31496062992126"/>
  <pageSetup paperSize="9" orientation="portrait" r:id="rId1"/>
  <headerFooter scaleWithDoc="0">
    <oddHeader>&amp;L&amp;BLeistungsverzeichnis E-Mail-Archivierung-Westpfalz-Klinikum-2026-VgV
&amp;BAG: Westpfalz-Klinikum GmbH
&amp;BRegister: Steuerung&amp;RDatum: 07.07.2026</oddHeader>
    <oddFooter>&amp;LDatei: &amp;F&amp;CHSP-GPC
&amp;RSeite &amp;P von &amp;N&amp;9</oddFooter>
  </headerFooter>
  <legacy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D1069-3615-4DE2-B450-9655E641607D}">
  <dimension ref="A1:AZ17"/>
  <sheetViews>
    <sheetView workbookViewId="0">
      <selection activeCell="H8" sqref="H8"/>
    </sheetView>
  </sheetViews>
  <sheetFormatPr baseColWidth="10" defaultRowHeight="12.75" x14ac:dyDescent="0.35"/>
  <cols>
    <col min="1" max="1" width="6.3984375" style="93" bestFit="1" customWidth="1"/>
    <col min="2" max="2" width="13" style="93" bestFit="1" customWidth="1"/>
    <col min="3" max="3" width="82.265625" style="93" bestFit="1" customWidth="1"/>
    <col min="4" max="4" width="6.73046875" style="87" bestFit="1" customWidth="1"/>
    <col min="5" max="5" width="2.73046875" style="87" bestFit="1" customWidth="1"/>
    <col min="6" max="6" width="4.1328125" style="87" customWidth="1"/>
    <col min="7" max="7" width="4.265625" style="87" customWidth="1"/>
    <col min="8" max="52" width="11.3984375" style="87"/>
  </cols>
  <sheetData>
    <row r="1" spans="1:52" s="10" customFormat="1" ht="95.65" x14ac:dyDescent="0.35">
      <c r="A1" s="91"/>
      <c r="B1" s="91"/>
      <c r="C1" s="92" t="str">
        <f>Kundenname</f>
        <v>Westpfalz-Klinikum GmbH</v>
      </c>
      <c r="D1" s="11"/>
      <c r="E1" s="11"/>
      <c r="F1" s="11" t="s">
        <v>212</v>
      </c>
      <c r="G1" s="337" t="str">
        <f t="shared" ref="G1" si="0">VLOOKUP(G2,ListeStandorte,2,FALSE)</f>
        <v>Westpfalz-Klinikum GmbH</v>
      </c>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row>
    <row r="2" spans="1:52" s="10" customFormat="1" x14ac:dyDescent="0.35">
      <c r="A2" s="91" t="s">
        <v>6</v>
      </c>
      <c r="B2" s="91" t="s">
        <v>7</v>
      </c>
      <c r="C2" s="91" t="s">
        <v>76</v>
      </c>
      <c r="D2" s="11" t="s">
        <v>210</v>
      </c>
      <c r="E2" s="11" t="s">
        <v>213</v>
      </c>
      <c r="F2" s="11" t="s">
        <v>214</v>
      </c>
      <c r="G2" s="23">
        <v>1</v>
      </c>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row>
    <row r="3" spans="1:52" ht="13.15" x14ac:dyDescent="0.4">
      <c r="A3" s="491">
        <v>1</v>
      </c>
      <c r="B3" s="491" t="s">
        <v>363</v>
      </c>
      <c r="C3" s="491" t="s">
        <v>361</v>
      </c>
      <c r="D3" s="488"/>
      <c r="E3" s="488"/>
      <c r="F3" s="488"/>
      <c r="G3" s="488"/>
    </row>
    <row r="4" spans="1:52" ht="13.15" x14ac:dyDescent="0.4">
      <c r="A4" s="492">
        <v>2</v>
      </c>
      <c r="B4" s="492" t="s">
        <v>364</v>
      </c>
      <c r="C4" s="492" t="s">
        <v>362</v>
      </c>
      <c r="D4" s="489"/>
      <c r="E4" s="489"/>
      <c r="F4" s="489"/>
      <c r="G4" s="489"/>
    </row>
    <row r="5" spans="1:52" ht="13.15" x14ac:dyDescent="0.4">
      <c r="A5" s="493">
        <v>3</v>
      </c>
      <c r="B5" s="493" t="s">
        <v>365</v>
      </c>
      <c r="C5" s="493" t="s">
        <v>362</v>
      </c>
      <c r="D5" s="490">
        <f t="shared" ref="D5:D17" si="1">IF(F5=0,"je",F5)</f>
        <v>120</v>
      </c>
      <c r="E5" s="490"/>
      <c r="F5" s="490">
        <f t="shared" ref="F5:F17" si="2">SUM(G5:AV5)</f>
        <v>120</v>
      </c>
      <c r="G5" s="490">
        <v>120</v>
      </c>
    </row>
    <row r="6" spans="1:52" ht="13.15" x14ac:dyDescent="0.4">
      <c r="A6" s="493">
        <v>3</v>
      </c>
      <c r="B6" s="493" t="s">
        <v>368</v>
      </c>
      <c r="C6" s="493" t="s">
        <v>400</v>
      </c>
      <c r="D6" s="490" t="str">
        <f t="shared" si="1"/>
        <v>je</v>
      </c>
      <c r="E6" s="490"/>
      <c r="F6" s="490">
        <f t="shared" si="2"/>
        <v>0</v>
      </c>
      <c r="G6" s="490"/>
    </row>
    <row r="7" spans="1:52" ht="13.15" x14ac:dyDescent="0.4">
      <c r="A7" s="493">
        <v>3</v>
      </c>
      <c r="B7" s="493" t="s">
        <v>371</v>
      </c>
      <c r="C7" s="493" t="s">
        <v>401</v>
      </c>
      <c r="D7" s="490" t="str">
        <f t="shared" si="1"/>
        <v>je</v>
      </c>
      <c r="E7" s="490"/>
      <c r="F7" s="490">
        <f t="shared" si="2"/>
        <v>0</v>
      </c>
      <c r="G7" s="490"/>
    </row>
    <row r="8" spans="1:52" ht="13.15" x14ac:dyDescent="0.4">
      <c r="A8" s="493">
        <v>3</v>
      </c>
      <c r="B8" s="493" t="s">
        <v>374</v>
      </c>
      <c r="C8" s="493" t="s">
        <v>402</v>
      </c>
      <c r="D8" s="490" t="str">
        <f t="shared" si="1"/>
        <v>je</v>
      </c>
      <c r="E8" s="490"/>
      <c r="F8" s="490">
        <f t="shared" si="2"/>
        <v>0</v>
      </c>
      <c r="G8" s="490"/>
    </row>
    <row r="9" spans="1:52" ht="13.15" x14ac:dyDescent="0.4">
      <c r="A9" s="493">
        <v>3</v>
      </c>
      <c r="B9" s="493" t="s">
        <v>375</v>
      </c>
      <c r="C9" s="493" t="s">
        <v>403</v>
      </c>
      <c r="D9" s="490" t="str">
        <f t="shared" si="1"/>
        <v>je</v>
      </c>
      <c r="E9" s="490"/>
      <c r="F9" s="490">
        <f t="shared" si="2"/>
        <v>0</v>
      </c>
      <c r="G9" s="490"/>
    </row>
    <row r="10" spans="1:52" ht="13.15" x14ac:dyDescent="0.4">
      <c r="A10" s="493">
        <v>3</v>
      </c>
      <c r="B10" s="493" t="s">
        <v>393</v>
      </c>
      <c r="C10" s="493" t="s">
        <v>535</v>
      </c>
      <c r="D10" s="490" t="str">
        <f t="shared" si="1"/>
        <v>je</v>
      </c>
      <c r="E10" s="490"/>
      <c r="F10" s="490">
        <f t="shared" si="2"/>
        <v>0</v>
      </c>
      <c r="G10" s="490"/>
    </row>
    <row r="11" spans="1:52" ht="13.15" x14ac:dyDescent="0.4">
      <c r="A11" s="493">
        <v>3</v>
      </c>
      <c r="B11" s="493" t="s">
        <v>394</v>
      </c>
      <c r="C11" s="493" t="s">
        <v>404</v>
      </c>
      <c r="D11" s="490" t="str">
        <f t="shared" si="1"/>
        <v>je</v>
      </c>
      <c r="E11" s="490"/>
      <c r="F11" s="490">
        <f t="shared" si="2"/>
        <v>0</v>
      </c>
      <c r="G11" s="490"/>
    </row>
    <row r="12" spans="1:52" ht="13.15" x14ac:dyDescent="0.4">
      <c r="A12" s="493">
        <v>3</v>
      </c>
      <c r="B12" s="493" t="s">
        <v>395</v>
      </c>
      <c r="C12" s="493" t="s">
        <v>405</v>
      </c>
      <c r="D12" s="490" t="str">
        <f t="shared" si="1"/>
        <v>je</v>
      </c>
      <c r="E12" s="490"/>
      <c r="F12" s="490">
        <f t="shared" si="2"/>
        <v>0</v>
      </c>
      <c r="G12" s="490"/>
    </row>
    <row r="13" spans="1:52" ht="13.15" x14ac:dyDescent="0.4">
      <c r="A13" s="493">
        <v>3</v>
      </c>
      <c r="B13" s="493" t="s">
        <v>396</v>
      </c>
      <c r="C13" s="493" t="s">
        <v>409</v>
      </c>
      <c r="D13" s="490" t="str">
        <f t="shared" si="1"/>
        <v>je</v>
      </c>
      <c r="E13" s="490"/>
      <c r="F13" s="490">
        <f t="shared" si="2"/>
        <v>0</v>
      </c>
      <c r="G13" s="490"/>
    </row>
    <row r="14" spans="1:52" ht="13.15" x14ac:dyDescent="0.4">
      <c r="A14" s="493">
        <v>3</v>
      </c>
      <c r="B14" s="493" t="s">
        <v>397</v>
      </c>
      <c r="C14" s="493" t="s">
        <v>406</v>
      </c>
      <c r="D14" s="490" t="str">
        <f t="shared" si="1"/>
        <v>je</v>
      </c>
      <c r="E14" s="490"/>
      <c r="F14" s="490">
        <f t="shared" si="2"/>
        <v>0</v>
      </c>
      <c r="G14" s="490"/>
    </row>
    <row r="15" spans="1:52" ht="13.15" x14ac:dyDescent="0.4">
      <c r="A15" s="493">
        <v>3</v>
      </c>
      <c r="B15" s="493" t="s">
        <v>398</v>
      </c>
      <c r="C15" s="493" t="s">
        <v>407</v>
      </c>
      <c r="D15" s="490" t="str">
        <f t="shared" si="1"/>
        <v>je</v>
      </c>
      <c r="E15" s="490"/>
      <c r="F15" s="490">
        <f t="shared" si="2"/>
        <v>0</v>
      </c>
      <c r="G15" s="490"/>
    </row>
    <row r="16" spans="1:52" ht="13.15" x14ac:dyDescent="0.4">
      <c r="A16" s="493">
        <v>3</v>
      </c>
      <c r="B16" s="493" t="s">
        <v>399</v>
      </c>
      <c r="C16" s="493" t="s">
        <v>408</v>
      </c>
      <c r="D16" s="490" t="str">
        <f t="shared" si="1"/>
        <v>je</v>
      </c>
      <c r="E16" s="490"/>
      <c r="F16" s="490">
        <f t="shared" si="2"/>
        <v>0</v>
      </c>
      <c r="G16" s="490"/>
    </row>
    <row r="17" spans="1:7" ht="13.15" x14ac:dyDescent="0.4">
      <c r="A17" s="493">
        <v>3</v>
      </c>
      <c r="B17" s="493" t="s">
        <v>537</v>
      </c>
      <c r="C17" s="493" t="s">
        <v>536</v>
      </c>
      <c r="D17" s="490" t="str">
        <f t="shared" si="1"/>
        <v>je</v>
      </c>
      <c r="E17" s="490"/>
      <c r="F17" s="490">
        <f t="shared" si="2"/>
        <v>0</v>
      </c>
      <c r="G17" s="490"/>
    </row>
  </sheetData>
  <sheetProtection algorithmName="SHA-512" hashValue="sRm1IpgH36Yx8OVQRFdDXxlJ3obvG9MU37/CiXdMCU2/Okq0Ez0jvrNSOLVEv+larBtKC1m95HEIZks/9kRNCg==" saltValue="6gbU7sdY29/8nLEwrNSLSg==" spinCount="100000" sheet="1" objects="1" scenarios="1" autoFilter="0"/>
  <conditionalFormatting sqref="G2:G17">
    <cfRule type="expression" dxfId="5" priority="1" stopIfTrue="1">
      <formula>AND(MOD(COLUMN(),2)&lt;&gt;0,OR($A2=3,$A2="Ebene"))</formula>
    </cfRule>
    <cfRule type="expression" dxfId="4" priority="2" stopIfTrue="1">
      <formula>AND(MOD(COLUMN(),2)=0,OR($A2=3,$A2="Ebene"))</formula>
    </cfRule>
  </conditionalFormatting>
  <pageMargins left="0.7" right="0.7" top="0.98425196850393704" bottom="0.78740157499999996" header="0.3" footer="0.3"/>
  <pageSetup paperSize="9" orientation="portrait" horizontalDpi="4294967293" verticalDpi="4294967293" r:id="rId1"/>
  <headerFooter scaleWithDoc="0">
    <oddHeader>&amp;L&amp;BLeistungsverzeichnis E-Mail-Archivierung-Westpfalz-Klinikum-2026-VgV
&amp;BAG: Westpfalz-Klinikum GmbH
&amp;BRegister: MV_Alt2&amp;RDatum: 07.07.2026</oddHeader>
    <oddFooter>&amp;LDatei: &amp;F&amp;CHSP-GPC
&amp;RSeite &amp;P von &amp;N&amp;9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81443-F911-4E16-AD5F-1AE42ADFD984}">
  <dimension ref="A1:AZ17"/>
  <sheetViews>
    <sheetView workbookViewId="0">
      <selection activeCell="G5" sqref="G5"/>
    </sheetView>
  </sheetViews>
  <sheetFormatPr baseColWidth="10" defaultRowHeight="12.75" x14ac:dyDescent="0.35"/>
  <cols>
    <col min="1" max="1" width="6.3984375" style="93" bestFit="1" customWidth="1"/>
    <col min="2" max="2" width="13" style="93" bestFit="1" customWidth="1"/>
    <col min="3" max="3" width="82.265625" style="93" bestFit="1" customWidth="1"/>
    <col min="4" max="4" width="6.73046875" style="87" bestFit="1" customWidth="1"/>
    <col min="5" max="5" width="2.73046875" style="87" bestFit="1" customWidth="1"/>
    <col min="6" max="6" width="4" style="87" customWidth="1"/>
    <col min="7" max="7" width="4.1328125" style="87" customWidth="1"/>
    <col min="8" max="52" width="11.3984375" style="87"/>
  </cols>
  <sheetData>
    <row r="1" spans="1:52" s="10" customFormat="1" ht="95.65" x14ac:dyDescent="0.35">
      <c r="A1" s="91"/>
      <c r="B1" s="91"/>
      <c r="C1" s="92" t="str">
        <f>Kundenname</f>
        <v>Westpfalz-Klinikum GmbH</v>
      </c>
      <c r="D1" s="11"/>
      <c r="E1" s="11"/>
      <c r="F1" s="11" t="s">
        <v>212</v>
      </c>
      <c r="G1" s="337" t="str">
        <f t="shared" ref="G1" si="0">VLOOKUP(G2,ListeStandorte,2,FALSE)</f>
        <v>Westpfalz-Klinikum GmbH</v>
      </c>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row>
    <row r="2" spans="1:52" s="10" customFormat="1" x14ac:dyDescent="0.35">
      <c r="A2" s="91" t="s">
        <v>6</v>
      </c>
      <c r="B2" s="91" t="s">
        <v>7</v>
      </c>
      <c r="C2" s="91" t="s">
        <v>76</v>
      </c>
      <c r="D2" s="11" t="s">
        <v>210</v>
      </c>
      <c r="E2" s="11" t="s">
        <v>213</v>
      </c>
      <c r="F2" s="11" t="s">
        <v>214</v>
      </c>
      <c r="G2" s="23">
        <v>1</v>
      </c>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row>
    <row r="3" spans="1:52" ht="13.15" x14ac:dyDescent="0.4">
      <c r="A3" s="491">
        <v>1</v>
      </c>
      <c r="B3" s="491" t="s">
        <v>363</v>
      </c>
      <c r="C3" s="491" t="s">
        <v>361</v>
      </c>
      <c r="D3" s="488"/>
      <c r="E3" s="488"/>
      <c r="F3" s="488"/>
      <c r="G3" s="488"/>
    </row>
    <row r="4" spans="1:52" ht="13.15" x14ac:dyDescent="0.4">
      <c r="A4" s="492">
        <v>2</v>
      </c>
      <c r="B4" s="492" t="s">
        <v>364</v>
      </c>
      <c r="C4" s="492" t="s">
        <v>362</v>
      </c>
      <c r="D4" s="489"/>
      <c r="E4" s="489"/>
      <c r="F4" s="489"/>
      <c r="G4" s="489"/>
    </row>
    <row r="5" spans="1:52" ht="13.15" x14ac:dyDescent="0.4">
      <c r="A5" s="493">
        <v>3</v>
      </c>
      <c r="B5" s="493" t="s">
        <v>365</v>
      </c>
      <c r="C5" s="493" t="s">
        <v>362</v>
      </c>
      <c r="D5" s="490">
        <f t="shared" ref="D5:D17" si="1">IF(F5=0,"je",F5)</f>
        <v>120</v>
      </c>
      <c r="E5" s="490"/>
      <c r="F5" s="490">
        <f t="shared" ref="F5:F17" si="2">SUM(G5:AV5)</f>
        <v>120</v>
      </c>
      <c r="G5" s="490">
        <v>120</v>
      </c>
    </row>
    <row r="6" spans="1:52" ht="13.15" x14ac:dyDescent="0.4">
      <c r="A6" s="493">
        <v>3</v>
      </c>
      <c r="B6" s="493" t="s">
        <v>368</v>
      </c>
      <c r="C6" s="493" t="s">
        <v>400</v>
      </c>
      <c r="D6" s="490" t="str">
        <f t="shared" si="1"/>
        <v>je</v>
      </c>
      <c r="E6" s="490"/>
      <c r="F6" s="490">
        <f t="shared" si="2"/>
        <v>0</v>
      </c>
      <c r="G6" s="490"/>
    </row>
    <row r="7" spans="1:52" ht="13.15" x14ac:dyDescent="0.4">
      <c r="A7" s="493">
        <v>3</v>
      </c>
      <c r="B7" s="493" t="s">
        <v>371</v>
      </c>
      <c r="C7" s="493" t="s">
        <v>401</v>
      </c>
      <c r="D7" s="490" t="str">
        <f t="shared" si="1"/>
        <v>je</v>
      </c>
      <c r="E7" s="490"/>
      <c r="F7" s="490">
        <f t="shared" si="2"/>
        <v>0</v>
      </c>
      <c r="G7" s="490"/>
    </row>
    <row r="8" spans="1:52" ht="13.15" x14ac:dyDescent="0.4">
      <c r="A8" s="493">
        <v>3</v>
      </c>
      <c r="B8" s="493" t="s">
        <v>374</v>
      </c>
      <c r="C8" s="493" t="s">
        <v>402</v>
      </c>
      <c r="D8" s="490" t="str">
        <f t="shared" si="1"/>
        <v>je</v>
      </c>
      <c r="E8" s="490"/>
      <c r="F8" s="490">
        <f t="shared" si="2"/>
        <v>0</v>
      </c>
      <c r="G8" s="490"/>
    </row>
    <row r="9" spans="1:52" ht="13.15" x14ac:dyDescent="0.4">
      <c r="A9" s="493">
        <v>3</v>
      </c>
      <c r="B9" s="493" t="s">
        <v>375</v>
      </c>
      <c r="C9" s="493" t="s">
        <v>403</v>
      </c>
      <c r="D9" s="490" t="str">
        <f t="shared" si="1"/>
        <v>je</v>
      </c>
      <c r="E9" s="490"/>
      <c r="F9" s="490">
        <f t="shared" si="2"/>
        <v>0</v>
      </c>
      <c r="G9" s="490"/>
    </row>
    <row r="10" spans="1:52" ht="13.15" x14ac:dyDescent="0.4">
      <c r="A10" s="493">
        <v>3</v>
      </c>
      <c r="B10" s="493" t="s">
        <v>393</v>
      </c>
      <c r="C10" s="493" t="s">
        <v>535</v>
      </c>
      <c r="D10" s="490" t="str">
        <f t="shared" si="1"/>
        <v>je</v>
      </c>
      <c r="E10" s="490"/>
      <c r="F10" s="490">
        <f t="shared" si="2"/>
        <v>0</v>
      </c>
      <c r="G10" s="490"/>
    </row>
    <row r="11" spans="1:52" ht="13.15" x14ac:dyDescent="0.4">
      <c r="A11" s="493">
        <v>3</v>
      </c>
      <c r="B11" s="493" t="s">
        <v>394</v>
      </c>
      <c r="C11" s="493" t="s">
        <v>404</v>
      </c>
      <c r="D11" s="490" t="str">
        <f t="shared" si="1"/>
        <v>je</v>
      </c>
      <c r="E11" s="490"/>
      <c r="F11" s="490">
        <f t="shared" si="2"/>
        <v>0</v>
      </c>
      <c r="G11" s="490"/>
    </row>
    <row r="12" spans="1:52" ht="13.15" x14ac:dyDescent="0.4">
      <c r="A12" s="493">
        <v>3</v>
      </c>
      <c r="B12" s="493" t="s">
        <v>395</v>
      </c>
      <c r="C12" s="493" t="s">
        <v>405</v>
      </c>
      <c r="D12" s="490" t="str">
        <f t="shared" si="1"/>
        <v>je</v>
      </c>
      <c r="E12" s="490"/>
      <c r="F12" s="490">
        <f t="shared" si="2"/>
        <v>0</v>
      </c>
      <c r="G12" s="490"/>
    </row>
    <row r="13" spans="1:52" ht="13.15" x14ac:dyDescent="0.4">
      <c r="A13" s="493">
        <v>3</v>
      </c>
      <c r="B13" s="493" t="s">
        <v>396</v>
      </c>
      <c r="C13" s="493" t="s">
        <v>409</v>
      </c>
      <c r="D13" s="490" t="str">
        <f t="shared" si="1"/>
        <v>je</v>
      </c>
      <c r="E13" s="490"/>
      <c r="F13" s="490">
        <f t="shared" si="2"/>
        <v>0</v>
      </c>
      <c r="G13" s="490"/>
    </row>
    <row r="14" spans="1:52" ht="13.15" x14ac:dyDescent="0.4">
      <c r="A14" s="493">
        <v>3</v>
      </c>
      <c r="B14" s="493" t="s">
        <v>397</v>
      </c>
      <c r="C14" s="493" t="s">
        <v>406</v>
      </c>
      <c r="D14" s="490" t="str">
        <f t="shared" si="1"/>
        <v>je</v>
      </c>
      <c r="E14" s="490"/>
      <c r="F14" s="490">
        <f t="shared" si="2"/>
        <v>0</v>
      </c>
      <c r="G14" s="490"/>
    </row>
    <row r="15" spans="1:52" ht="13.15" x14ac:dyDescent="0.4">
      <c r="A15" s="493">
        <v>3</v>
      </c>
      <c r="B15" s="493" t="s">
        <v>398</v>
      </c>
      <c r="C15" s="493" t="s">
        <v>407</v>
      </c>
      <c r="D15" s="490" t="str">
        <f t="shared" si="1"/>
        <v>je</v>
      </c>
      <c r="E15" s="490"/>
      <c r="F15" s="490">
        <f t="shared" si="2"/>
        <v>0</v>
      </c>
      <c r="G15" s="490"/>
    </row>
    <row r="16" spans="1:52" ht="13.15" x14ac:dyDescent="0.4">
      <c r="A16" s="493">
        <v>3</v>
      </c>
      <c r="B16" s="493" t="s">
        <v>399</v>
      </c>
      <c r="C16" s="493" t="s">
        <v>408</v>
      </c>
      <c r="D16" s="490" t="str">
        <f t="shared" si="1"/>
        <v>je</v>
      </c>
      <c r="E16" s="490"/>
      <c r="F16" s="490">
        <f t="shared" si="2"/>
        <v>0</v>
      </c>
      <c r="G16" s="490"/>
    </row>
    <row r="17" spans="1:7" ht="13.15" x14ac:dyDescent="0.4">
      <c r="A17" s="493">
        <v>3</v>
      </c>
      <c r="B17" s="493" t="s">
        <v>537</v>
      </c>
      <c r="C17" s="493" t="s">
        <v>536</v>
      </c>
      <c r="D17" s="490" t="str">
        <f t="shared" si="1"/>
        <v>je</v>
      </c>
      <c r="E17" s="490"/>
      <c r="F17" s="490">
        <f t="shared" si="2"/>
        <v>0</v>
      </c>
      <c r="G17" s="490"/>
    </row>
  </sheetData>
  <sheetProtection algorithmName="SHA-512" hashValue="lBAemZT9ldKZ9zhr+Nc+wTSQaSxSOeLEWuwJx0VrcWIOY32pHvu9L9H5xiGW1QyBJ84InRIbLvR1+kjfSL4Vyg==" saltValue="PpoCsF1jXToICDcZV7cI1w==" spinCount="100000" sheet="1" objects="1" scenarios="1" autoFilter="0"/>
  <conditionalFormatting sqref="G2:G17">
    <cfRule type="expression" dxfId="3" priority="1" stopIfTrue="1">
      <formula>AND(MOD(COLUMN(),2)&lt;&gt;0,OR($A2=3,$A2="Ebene"))</formula>
    </cfRule>
    <cfRule type="expression" dxfId="2" priority="2" stopIfTrue="1">
      <formula>AND(MOD(COLUMN(),2)=0,OR($A2=3,$A2="Ebene"))</formula>
    </cfRule>
  </conditionalFormatting>
  <pageMargins left="0.511811023622047" right="0.511811023622047" top="0.98425196850393704" bottom="0.78740157480314998" header="0.31496062992126" footer="0.31496062992126"/>
  <pageSetup paperSize="9" orientation="portrait" horizontalDpi="0" verticalDpi="0" r:id="rId1"/>
  <headerFooter scaleWithDoc="0">
    <oddHeader>&amp;L&amp;BLeistungsverzeichnis E-Mail-Archivierung-Westpfalz-Klinikum-2026-VgV
&amp;BAG: Westpfalz-Klinikum GmbH
&amp;BRegister: MV_Alt1&amp;RDatum: 07.07.2026</oddHeader>
    <oddFooter>&amp;LDatei: &amp;F&amp;CHSP-GPC
&amp;RSeite &amp;P von &amp;N&amp;9</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pageSetUpPr fitToPage="1"/>
  </sheetPr>
  <dimension ref="A1:BM277"/>
  <sheetViews>
    <sheetView workbookViewId="0">
      <pane xSplit="2" ySplit="5" topLeftCell="C6" activePane="bottomRight" state="frozen"/>
      <selection sqref="A1:A1048576"/>
      <selection pane="topRight" sqref="A1:A1048576"/>
      <selection pane="bottomLeft" sqref="A1:A1048576"/>
      <selection pane="bottomRight" sqref="A1:A1048576"/>
    </sheetView>
  </sheetViews>
  <sheetFormatPr baseColWidth="10" defaultColWidth="11.3984375" defaultRowHeight="12.75" x14ac:dyDescent="0.35"/>
  <cols>
    <col min="1" max="1" width="10.1328125" style="3" customWidth="1"/>
    <col min="2" max="2" width="35" style="3" bestFit="1" customWidth="1"/>
    <col min="3" max="3" width="31.1328125" style="3" bestFit="1" customWidth="1"/>
    <col min="4" max="4" width="5.265625" style="3" bestFit="1" customWidth="1"/>
    <col min="5" max="5" width="17.86328125" style="3" bestFit="1" customWidth="1"/>
    <col min="6" max="6" width="53.86328125" style="3" bestFit="1" customWidth="1"/>
    <col min="7" max="7" width="29.59765625" style="3" bestFit="1" customWidth="1"/>
    <col min="8" max="10" width="4.73046875" style="3" customWidth="1"/>
    <col min="11" max="11" width="11.1328125" style="3" bestFit="1" customWidth="1"/>
    <col min="12" max="12" width="4.73046875" style="3" customWidth="1"/>
    <col min="13" max="13" width="5.73046875" style="3" bestFit="1" customWidth="1"/>
    <col min="14" max="14" width="4.73046875" style="3" customWidth="1"/>
    <col min="15" max="15" width="9.86328125" style="79" bestFit="1" customWidth="1"/>
    <col min="16" max="16" width="13" style="79" bestFit="1" customWidth="1"/>
    <col min="17" max="61" width="4.73046875" style="3" customWidth="1"/>
    <col min="62" max="62" width="4.86328125" customWidth="1"/>
    <col min="63" max="64" width="4.73046875" style="3" customWidth="1"/>
    <col min="65" max="16384" width="11.3984375" style="3"/>
  </cols>
  <sheetData>
    <row r="1" spans="1:65" ht="13.15" x14ac:dyDescent="0.4">
      <c r="A1" s="1"/>
      <c r="B1" s="1"/>
      <c r="C1" s="1"/>
      <c r="D1" s="1"/>
      <c r="E1" s="1"/>
      <c r="F1" s="1"/>
      <c r="G1" s="1"/>
      <c r="H1" s="1"/>
      <c r="I1" s="1"/>
      <c r="J1" s="1"/>
      <c r="K1" s="291" t="s">
        <v>200</v>
      </c>
      <c r="L1" s="292">
        <v>0.19</v>
      </c>
      <c r="M1" s="28">
        <f>1+MwStSatz</f>
        <v>1.19</v>
      </c>
      <c r="N1" s="1"/>
      <c r="O1" s="254" t="s">
        <v>269</v>
      </c>
      <c r="P1" s="254" t="s">
        <v>74</v>
      </c>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K1" s="1"/>
      <c r="BL1" s="1"/>
      <c r="BM1" s="1"/>
    </row>
    <row r="2" spans="1:65" ht="13.15" x14ac:dyDescent="0.4">
      <c r="A2" s="1"/>
      <c r="B2" s="5"/>
      <c r="C2" s="1"/>
      <c r="D2" s="1"/>
      <c r="E2" s="1"/>
      <c r="F2" s="1"/>
      <c r="G2" s="1"/>
      <c r="H2" s="1"/>
      <c r="I2" s="1"/>
      <c r="J2" s="1"/>
      <c r="K2" s="1"/>
      <c r="L2" s="1"/>
      <c r="M2" s="1"/>
      <c r="N2" s="1"/>
      <c r="O2" s="254" t="s">
        <v>75</v>
      </c>
      <c r="P2" s="254" t="s">
        <v>96</v>
      </c>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K2" s="1"/>
      <c r="BL2" s="1"/>
      <c r="BM2" s="1"/>
    </row>
    <row r="3" spans="1:65" x14ac:dyDescent="0.35">
      <c r="A3" s="1"/>
      <c r="B3" s="2"/>
      <c r="C3" s="1"/>
      <c r="D3" s="1"/>
      <c r="E3" s="1"/>
      <c r="F3" s="1"/>
      <c r="G3" s="1"/>
      <c r="H3" s="1"/>
      <c r="I3" s="1"/>
      <c r="J3" s="1"/>
      <c r="K3" s="1"/>
      <c r="L3" s="1"/>
      <c r="M3" s="1"/>
      <c r="N3" s="1"/>
      <c r="O3" s="254" t="s">
        <v>202</v>
      </c>
      <c r="P3" s="254" t="s">
        <v>203</v>
      </c>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K3" s="1"/>
      <c r="BL3" s="1"/>
      <c r="BM3" s="1"/>
    </row>
    <row r="4" spans="1:65" x14ac:dyDescent="0.35">
      <c r="A4" s="1"/>
      <c r="B4" s="1"/>
      <c r="C4" s="1"/>
      <c r="D4" s="1"/>
      <c r="E4" s="1"/>
      <c r="F4" s="1"/>
      <c r="G4" s="1"/>
      <c r="H4" s="1"/>
      <c r="I4" s="1"/>
      <c r="J4" s="1"/>
      <c r="K4" s="1"/>
      <c r="L4" s="1"/>
      <c r="M4" s="1"/>
      <c r="N4" s="1"/>
      <c r="O4" s="254" t="s">
        <v>2</v>
      </c>
      <c r="P4" s="254" t="s">
        <v>204</v>
      </c>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K4" s="1"/>
      <c r="BL4" s="1"/>
      <c r="BM4" s="1"/>
    </row>
    <row r="5" spans="1:65" x14ac:dyDescent="0.35">
      <c r="A5" s="6" t="s">
        <v>205</v>
      </c>
      <c r="B5" s="6" t="s">
        <v>206</v>
      </c>
      <c r="C5" s="6" t="s">
        <v>207</v>
      </c>
      <c r="D5" s="6" t="s">
        <v>14</v>
      </c>
      <c r="E5" s="6" t="s">
        <v>15</v>
      </c>
      <c r="F5" s="6"/>
      <c r="G5" s="6" t="s">
        <v>208</v>
      </c>
      <c r="H5" s="1"/>
      <c r="I5" s="1"/>
      <c r="J5" s="1"/>
      <c r="K5" s="1"/>
      <c r="L5" s="1"/>
      <c r="M5" s="1"/>
      <c r="N5" s="1"/>
      <c r="O5" s="78"/>
      <c r="P5" s="78"/>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K5" s="1"/>
      <c r="BL5" s="1"/>
      <c r="BM5" s="1"/>
    </row>
    <row r="6" spans="1:65" s="1" customFormat="1" x14ac:dyDescent="0.35">
      <c r="A6" s="80">
        <v>0</v>
      </c>
      <c r="B6" s="80" t="s">
        <v>272</v>
      </c>
      <c r="C6" s="80" t="s">
        <v>273</v>
      </c>
      <c r="D6" s="80"/>
      <c r="E6" s="80"/>
      <c r="F6" s="81"/>
      <c r="G6" s="80"/>
      <c r="O6" s="78"/>
      <c r="P6" s="78"/>
      <c r="BM6"/>
    </row>
    <row r="7" spans="1:65" s="1" customFormat="1" x14ac:dyDescent="0.35">
      <c r="A7" s="8">
        <v>1</v>
      </c>
      <c r="B7" s="8" t="s">
        <v>353</v>
      </c>
      <c r="C7" s="8" t="s">
        <v>354</v>
      </c>
      <c r="D7" s="8">
        <v>67655</v>
      </c>
      <c r="E7" s="8" t="s">
        <v>355</v>
      </c>
      <c r="F7" s="7" t="str">
        <f>B7&amp;", "&amp;C7&amp;" " &amp;D7 &amp;" " &amp; E7</f>
        <v>Westpfalz-Klinikum GmbH, Helmut-Hartert-Straße 1 67655 Kaiserslautern</v>
      </c>
      <c r="G7" s="8"/>
      <c r="O7" s="78"/>
      <c r="P7" s="78"/>
      <c r="BM7"/>
    </row>
    <row r="8" spans="1:65" s="1" customFormat="1" x14ac:dyDescent="0.35">
      <c r="A8" s="8"/>
      <c r="B8" s="8"/>
      <c r="C8" s="8"/>
      <c r="D8" s="8"/>
      <c r="E8" s="8"/>
      <c r="F8" s="7"/>
      <c r="G8" s="8"/>
      <c r="O8" s="78"/>
      <c r="P8" s="78"/>
      <c r="BM8"/>
    </row>
    <row r="9" spans="1:65" s="1" customFormat="1" x14ac:dyDescent="0.35">
      <c r="A9" s="8"/>
      <c r="B9" s="8"/>
      <c r="C9" s="8"/>
      <c r="D9" s="8"/>
      <c r="E9" s="8"/>
      <c r="F9" s="7"/>
      <c r="G9" s="8"/>
      <c r="O9" s="78"/>
      <c r="P9" s="78"/>
      <c r="BM9"/>
    </row>
    <row r="10" spans="1:65" s="1" customFormat="1" x14ac:dyDescent="0.35">
      <c r="A10" s="8"/>
      <c r="B10" s="8"/>
      <c r="C10" s="8"/>
      <c r="D10" s="8"/>
      <c r="E10" s="8"/>
      <c r="F10" s="7"/>
      <c r="G10" s="8"/>
      <c r="O10" s="78"/>
      <c r="P10" s="78"/>
      <c r="BM10"/>
    </row>
    <row r="11" spans="1:65" s="1" customFormat="1" x14ac:dyDescent="0.35">
      <c r="A11" s="8"/>
      <c r="B11" s="8"/>
      <c r="C11" s="8"/>
      <c r="D11" s="8"/>
      <c r="E11" s="8"/>
      <c r="F11" s="7"/>
      <c r="G11" s="8"/>
      <c r="O11" s="78"/>
      <c r="P11" s="78"/>
      <c r="BM11"/>
    </row>
    <row r="12" spans="1:65" s="1" customFormat="1" x14ac:dyDescent="0.35">
      <c r="A12" s="8"/>
      <c r="B12" s="8"/>
      <c r="C12" s="8"/>
      <c r="D12" s="8"/>
      <c r="E12" s="8"/>
      <c r="F12" s="7" t="str">
        <f t="shared" ref="F12:F25" si="0">B12&amp;", "&amp;C12&amp;" " &amp;D12 &amp;" " &amp; E12</f>
        <v xml:space="preserve">,   </v>
      </c>
      <c r="G12" s="8"/>
      <c r="O12" s="78"/>
      <c r="P12" s="78"/>
      <c r="BM12"/>
    </row>
    <row r="13" spans="1:65" s="1" customFormat="1" x14ac:dyDescent="0.35">
      <c r="A13" s="8"/>
      <c r="B13" s="8"/>
      <c r="C13" s="8"/>
      <c r="D13" s="8"/>
      <c r="E13" s="8"/>
      <c r="F13" s="7" t="str">
        <f t="shared" si="0"/>
        <v xml:space="preserve">,   </v>
      </c>
      <c r="G13" s="8"/>
      <c r="O13" s="78"/>
      <c r="P13" s="78"/>
      <c r="BM13"/>
    </row>
    <row r="14" spans="1:65" s="1" customFormat="1" x14ac:dyDescent="0.35">
      <c r="A14" s="8"/>
      <c r="B14" s="8"/>
      <c r="C14" s="8"/>
      <c r="D14" s="8"/>
      <c r="E14" s="8"/>
      <c r="F14" s="7" t="str">
        <f t="shared" si="0"/>
        <v xml:space="preserve">,   </v>
      </c>
      <c r="G14" s="8"/>
      <c r="O14" s="78"/>
      <c r="P14" s="78"/>
      <c r="BM14"/>
    </row>
    <row r="15" spans="1:65" s="1" customFormat="1" x14ac:dyDescent="0.35">
      <c r="A15" s="8"/>
      <c r="B15" s="8"/>
      <c r="C15" s="8"/>
      <c r="D15" s="8"/>
      <c r="E15" s="8"/>
      <c r="F15" s="7" t="str">
        <f t="shared" si="0"/>
        <v xml:space="preserve">,   </v>
      </c>
      <c r="G15" s="8"/>
      <c r="O15" s="78"/>
      <c r="P15" s="78"/>
      <c r="BM15"/>
    </row>
    <row r="16" spans="1:65" s="1" customFormat="1" x14ac:dyDescent="0.35">
      <c r="A16" s="8"/>
      <c r="B16" s="8"/>
      <c r="C16" s="8"/>
      <c r="D16" s="8"/>
      <c r="E16" s="8"/>
      <c r="F16" s="7" t="str">
        <f t="shared" si="0"/>
        <v xml:space="preserve">,   </v>
      </c>
      <c r="G16" s="8"/>
      <c r="O16" s="78"/>
      <c r="P16" s="78"/>
      <c r="BM16"/>
    </row>
    <row r="17" spans="1:65" s="1" customFormat="1" x14ac:dyDescent="0.35">
      <c r="A17" s="8"/>
      <c r="B17" s="8"/>
      <c r="C17" s="8"/>
      <c r="D17" s="8"/>
      <c r="E17" s="8"/>
      <c r="F17" s="7" t="str">
        <f t="shared" si="0"/>
        <v xml:space="preserve">,   </v>
      </c>
      <c r="G17" s="8"/>
      <c r="O17" s="78"/>
      <c r="P17" s="78"/>
      <c r="BM17"/>
    </row>
    <row r="18" spans="1:65" s="1" customFormat="1" x14ac:dyDescent="0.35">
      <c r="A18" s="8"/>
      <c r="B18" s="8"/>
      <c r="C18" s="8"/>
      <c r="D18" s="8"/>
      <c r="E18" s="8"/>
      <c r="F18" s="7" t="str">
        <f t="shared" si="0"/>
        <v xml:space="preserve">,   </v>
      </c>
      <c r="G18" s="8"/>
      <c r="O18" s="78"/>
      <c r="P18" s="78"/>
      <c r="BM18"/>
    </row>
    <row r="19" spans="1:65" s="1" customFormat="1" x14ac:dyDescent="0.35">
      <c r="A19" s="8"/>
      <c r="B19" s="8"/>
      <c r="C19" s="8"/>
      <c r="D19" s="8"/>
      <c r="E19" s="8"/>
      <c r="F19" s="7" t="str">
        <f t="shared" si="0"/>
        <v xml:space="preserve">,   </v>
      </c>
      <c r="G19" s="8"/>
      <c r="O19" s="78"/>
      <c r="P19" s="78"/>
      <c r="BM19"/>
    </row>
    <row r="20" spans="1:65" s="1" customFormat="1" x14ac:dyDescent="0.35">
      <c r="A20" s="8"/>
      <c r="B20" s="8"/>
      <c r="C20" s="8"/>
      <c r="D20" s="8"/>
      <c r="E20" s="8"/>
      <c r="F20" s="7" t="str">
        <f t="shared" si="0"/>
        <v xml:space="preserve">,   </v>
      </c>
      <c r="G20" s="8"/>
      <c r="O20" s="78"/>
      <c r="P20" s="78"/>
      <c r="BM20"/>
    </row>
    <row r="21" spans="1:65" s="1" customFormat="1" x14ac:dyDescent="0.35">
      <c r="A21" s="8"/>
      <c r="B21" s="8"/>
      <c r="C21" s="8"/>
      <c r="D21" s="8"/>
      <c r="E21" s="8"/>
      <c r="F21" s="7" t="str">
        <f t="shared" si="0"/>
        <v xml:space="preserve">,   </v>
      </c>
      <c r="G21" s="8"/>
      <c r="O21" s="78"/>
      <c r="P21" s="78"/>
      <c r="BM21"/>
    </row>
    <row r="22" spans="1:65" s="1" customFormat="1" x14ac:dyDescent="0.35">
      <c r="A22" s="8"/>
      <c r="B22" s="8"/>
      <c r="C22" s="8"/>
      <c r="D22" s="8"/>
      <c r="E22" s="8"/>
      <c r="F22" s="7" t="str">
        <f t="shared" si="0"/>
        <v xml:space="preserve">,   </v>
      </c>
      <c r="G22" s="8"/>
      <c r="O22" s="78"/>
      <c r="P22" s="78"/>
      <c r="BM22"/>
    </row>
    <row r="23" spans="1:65" s="1" customFormat="1" x14ac:dyDescent="0.35">
      <c r="A23" s="8"/>
      <c r="B23" s="8"/>
      <c r="C23" s="8"/>
      <c r="D23" s="8"/>
      <c r="E23" s="8"/>
      <c r="F23" s="7" t="str">
        <f t="shared" si="0"/>
        <v xml:space="preserve">,   </v>
      </c>
      <c r="G23" s="8"/>
      <c r="O23" s="78"/>
      <c r="P23" s="78"/>
      <c r="BM23"/>
    </row>
    <row r="24" spans="1:65" s="1" customFormat="1" x14ac:dyDescent="0.35">
      <c r="A24" s="8"/>
      <c r="B24" s="8"/>
      <c r="C24" s="8"/>
      <c r="D24" s="8"/>
      <c r="E24" s="8"/>
      <c r="F24" s="7" t="str">
        <f t="shared" si="0"/>
        <v xml:space="preserve">,   </v>
      </c>
      <c r="G24" s="8"/>
      <c r="O24" s="78"/>
      <c r="P24" s="78"/>
      <c r="BM24"/>
    </row>
    <row r="25" spans="1:65" s="1" customFormat="1" x14ac:dyDescent="0.35">
      <c r="A25" s="8"/>
      <c r="B25" s="8"/>
      <c r="C25" s="8"/>
      <c r="D25" s="8"/>
      <c r="E25" s="8"/>
      <c r="F25" s="7" t="str">
        <f t="shared" si="0"/>
        <v xml:space="preserve">,   </v>
      </c>
      <c r="G25" s="8"/>
      <c r="O25" s="78"/>
      <c r="P25" s="78"/>
      <c r="BM25"/>
    </row>
    <row r="26" spans="1:65" s="1" customFormat="1" x14ac:dyDescent="0.35">
      <c r="A26" s="8"/>
      <c r="B26" s="8"/>
      <c r="C26" s="8"/>
      <c r="D26" s="8"/>
      <c r="E26" s="8"/>
      <c r="F26" s="7"/>
      <c r="G26" s="8"/>
      <c r="O26" s="78"/>
      <c r="P26" s="78"/>
      <c r="BM26"/>
    </row>
    <row r="27" spans="1:65" x14ac:dyDescent="0.35">
      <c r="A27" s="6"/>
      <c r="B27" s="6"/>
      <c r="C27" s="6"/>
      <c r="D27" s="6"/>
      <c r="E27" s="6"/>
      <c r="F27" s="6"/>
      <c r="G27" s="6"/>
      <c r="H27" s="1"/>
      <c r="I27" s="1"/>
      <c r="J27" s="1"/>
      <c r="K27" s="1"/>
      <c r="L27" s="1"/>
      <c r="M27" s="1"/>
      <c r="N27" s="1"/>
      <c r="O27" s="78"/>
      <c r="P27" s="78"/>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K27" s="1"/>
      <c r="BL27" s="1"/>
      <c r="BM27" s="1"/>
    </row>
    <row r="28" spans="1:65" x14ac:dyDescent="0.35">
      <c r="A28" s="1"/>
      <c r="B28" s="1"/>
      <c r="C28" s="1"/>
      <c r="D28" s="1"/>
      <c r="E28" s="1"/>
      <c r="F28" s="1"/>
      <c r="G28" s="1"/>
      <c r="H28" s="1"/>
      <c r="I28" s="1"/>
      <c r="J28" s="1"/>
      <c r="K28" s="1"/>
      <c r="L28" s="1"/>
      <c r="M28" s="1"/>
      <c r="N28" s="1"/>
      <c r="O28" s="78"/>
      <c r="P28" s="78"/>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K28" s="1"/>
      <c r="BL28" s="1"/>
      <c r="BM28" s="1"/>
    </row>
    <row r="29" spans="1:65" s="9" customFormat="1" x14ac:dyDescent="0.35">
      <c r="A29" s="29"/>
      <c r="B29" s="30"/>
      <c r="C29" s="29"/>
      <c r="D29" s="1"/>
      <c r="E29" s="1"/>
      <c r="F29" s="1"/>
      <c r="G29" s="1"/>
      <c r="H29" s="1"/>
      <c r="I29" s="1"/>
      <c r="J29" s="1"/>
      <c r="K29" s="1"/>
      <c r="L29" s="1"/>
      <c r="M29" s="1"/>
      <c r="N29" s="1"/>
      <c r="O29" s="78"/>
      <c r="P29" s="78"/>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c r="BK29" s="1"/>
      <c r="BL29" s="1"/>
    </row>
    <row r="30" spans="1:65" s="9" customFormat="1" x14ac:dyDescent="0.35">
      <c r="A30" s="29"/>
      <c r="B30" s="30"/>
      <c r="C30" s="29"/>
      <c r="D30" s="1"/>
      <c r="E30" s="1"/>
      <c r="F30" s="1"/>
      <c r="G30" s="1"/>
      <c r="H30" s="1"/>
      <c r="I30" s="1"/>
      <c r="J30" s="1"/>
      <c r="K30" s="1"/>
      <c r="L30" s="1"/>
      <c r="M30" s="1"/>
      <c r="N30" s="1"/>
      <c r="O30" s="78"/>
      <c r="P30" s="78"/>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c r="BK30" s="1"/>
      <c r="BL30" s="1"/>
    </row>
    <row r="31" spans="1:65" s="9" customFormat="1" x14ac:dyDescent="0.35">
      <c r="A31" s="29"/>
      <c r="B31" s="30"/>
      <c r="C31" s="29"/>
      <c r="D31" s="1"/>
      <c r="E31" s="1"/>
      <c r="F31" s="1"/>
      <c r="G31" s="1"/>
      <c r="H31" s="1"/>
      <c r="I31" s="1"/>
      <c r="J31" s="1"/>
      <c r="K31" s="1"/>
      <c r="L31" s="1"/>
      <c r="M31" s="1"/>
      <c r="N31" s="1"/>
      <c r="O31" s="78"/>
      <c r="P31" s="78"/>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c r="BK31" s="1"/>
      <c r="BL31" s="1"/>
    </row>
    <row r="32" spans="1:65" s="9" customFormat="1" x14ac:dyDescent="0.35">
      <c r="A32" s="29"/>
      <c r="B32" s="30"/>
      <c r="C32" s="29"/>
      <c r="D32" s="1"/>
      <c r="E32" s="1"/>
      <c r="F32" s="1"/>
      <c r="G32" s="1"/>
      <c r="H32" s="1"/>
      <c r="I32" s="1"/>
      <c r="J32" s="1"/>
      <c r="K32" s="1"/>
      <c r="L32" s="1"/>
      <c r="M32" s="1"/>
      <c r="N32" s="1"/>
      <c r="O32" s="78"/>
      <c r="P32" s="78"/>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c r="BK32" s="1"/>
      <c r="BL32" s="1"/>
    </row>
    <row r="33" spans="1:65" x14ac:dyDescent="0.35">
      <c r="A33" s="29"/>
      <c r="B33" s="30"/>
      <c r="C33" s="29"/>
      <c r="D33" s="1"/>
      <c r="E33" s="1"/>
      <c r="F33" s="1"/>
      <c r="G33" s="1"/>
      <c r="H33" s="1"/>
      <c r="I33" s="1"/>
      <c r="J33" s="1"/>
      <c r="K33" s="1"/>
      <c r="L33" s="1"/>
      <c r="M33" s="1"/>
      <c r="N33" s="1"/>
      <c r="O33" s="78"/>
      <c r="P33" s="78"/>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K33" s="1"/>
      <c r="BL33" s="1"/>
      <c r="BM33" s="1"/>
    </row>
    <row r="34" spans="1:65" x14ac:dyDescent="0.35">
      <c r="A34" s="29"/>
      <c r="B34" s="30"/>
      <c r="C34" s="29"/>
      <c r="D34" s="1"/>
    </row>
    <row r="35" spans="1:65" x14ac:dyDescent="0.35">
      <c r="A35" s="29"/>
      <c r="B35" s="30"/>
      <c r="C35" s="29"/>
      <c r="D35" s="1"/>
    </row>
    <row r="36" spans="1:65" x14ac:dyDescent="0.35">
      <c r="A36" s="1"/>
      <c r="B36" s="1"/>
      <c r="C36" s="1"/>
      <c r="D36" s="1"/>
    </row>
    <row r="37" spans="1:65" x14ac:dyDescent="0.35">
      <c r="A37" s="1"/>
      <c r="B37" s="4"/>
      <c r="C37" s="4"/>
      <c r="D37" s="1"/>
    </row>
    <row r="38" spans="1:65" x14ac:dyDescent="0.35">
      <c r="A38" s="1"/>
      <c r="B38" s="4"/>
      <c r="C38" s="4"/>
      <c r="D38" s="1"/>
    </row>
    <row r="277" spans="7:7" x14ac:dyDescent="0.35">
      <c r="G277" s="1" t="s">
        <v>209</v>
      </c>
    </row>
  </sheetData>
  <sheetProtection algorithmName="SHA-512" hashValue="sziHpqyKAiOI8kaDs8es1keJ0JNUcrEKvsgxi+9nWeRZoPH5VMKWtWbPc21vsIeGLUOTApfbEkpzkcRUArqSTg==" saltValue="jXmBI8SqGSNyiaooaXkzQA==" spinCount="100000" sheet="1" objects="1" scenarios="1" autoFilter="0"/>
  <phoneticPr fontId="17" type="noConversion"/>
  <pageMargins left="0.511811023622047" right="0.511811023622047" top="0.98425196850393704" bottom="0.78740157480314998" header="0.31496062992126" footer="0.31496062992126"/>
  <pageSetup paperSize="9" scale="28" fitToHeight="100" orientation="landscape" r:id="rId1"/>
  <headerFooter scaleWithDoc="0">
    <oddHeader>&amp;L&amp;BLeistungsverzeichnis Krankenhausinformationssystem (KIS)
&amp;BAG: Allgemeines Krankenhaus Viersen GmbH
&amp;BRegister: Standortliste&amp;RDatum: 23.11.2022</oddHeader>
    <oddFooter>&amp;LDatei: &amp;F&amp;CHSP-GPC
&amp;RSeite &amp;P von &amp;N&amp;9</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7331-5918-49BE-89F7-332931026E38}">
  <sheetPr codeName="Tabelle31"/>
  <dimension ref="A1:BE2"/>
  <sheetViews>
    <sheetView workbookViewId="0">
      <selection sqref="A1:XFD2"/>
    </sheetView>
  </sheetViews>
  <sheetFormatPr baseColWidth="10" defaultColWidth="11.3984375" defaultRowHeight="12.75" x14ac:dyDescent="0.35"/>
  <cols>
    <col min="1" max="1" width="6.265625" bestFit="1" customWidth="1"/>
    <col min="2" max="2" width="10.59765625" bestFit="1" customWidth="1"/>
    <col min="3" max="3" width="62.59765625" bestFit="1" customWidth="1"/>
    <col min="7" max="49" width="3.73046875" customWidth="1"/>
  </cols>
  <sheetData>
    <row r="1" spans="1:57" s="10" customFormat="1" ht="95.65" x14ac:dyDescent="0.35">
      <c r="A1" s="13"/>
      <c r="B1" s="13"/>
      <c r="C1" s="22" t="str">
        <f>Kundenname</f>
        <v>Westpfalz-Klinikum GmbH</v>
      </c>
      <c r="D1" s="13"/>
      <c r="E1" s="13"/>
      <c r="F1" s="11" t="s">
        <v>212</v>
      </c>
      <c r="G1" s="76" t="e">
        <f t="shared" ref="G1" si="0">VLOOKUP(G2,ListeStandorte,2,FALSE)</f>
        <v>#N/A</v>
      </c>
      <c r="H1" s="12" t="str">
        <f t="shared" ref="H1:BE1" si="1">VLOOKUP(H2,ListeStandorte,2,FALSE)</f>
        <v>Westpfalz-Klinikum GmbH</v>
      </c>
      <c r="I1" s="12" t="e">
        <f t="shared" si="1"/>
        <v>#N/A</v>
      </c>
      <c r="J1" s="12" t="e">
        <f t="shared" si="1"/>
        <v>#N/A</v>
      </c>
      <c r="K1" s="12" t="e">
        <f t="shared" si="1"/>
        <v>#N/A</v>
      </c>
      <c r="L1" s="12" t="e">
        <f t="shared" si="1"/>
        <v>#N/A</v>
      </c>
      <c r="M1" s="12" t="e">
        <f t="shared" si="1"/>
        <v>#N/A</v>
      </c>
      <c r="N1" s="12" t="e">
        <f t="shared" si="1"/>
        <v>#N/A</v>
      </c>
      <c r="O1" s="12" t="e">
        <f t="shared" si="1"/>
        <v>#N/A</v>
      </c>
      <c r="P1" s="12" t="e">
        <f t="shared" si="1"/>
        <v>#N/A</v>
      </c>
      <c r="Q1" s="12" t="e">
        <f t="shared" si="1"/>
        <v>#N/A</v>
      </c>
      <c r="R1" s="12" t="e">
        <f t="shared" si="1"/>
        <v>#N/A</v>
      </c>
      <c r="S1" s="12" t="e">
        <f t="shared" si="1"/>
        <v>#N/A</v>
      </c>
      <c r="T1" s="12" t="e">
        <f t="shared" si="1"/>
        <v>#N/A</v>
      </c>
      <c r="U1" s="12" t="e">
        <f t="shared" si="1"/>
        <v>#N/A</v>
      </c>
      <c r="V1" s="12" t="e">
        <f t="shared" si="1"/>
        <v>#N/A</v>
      </c>
      <c r="W1" s="12" t="e">
        <f t="shared" si="1"/>
        <v>#N/A</v>
      </c>
      <c r="X1" s="12" t="e">
        <f t="shared" si="1"/>
        <v>#N/A</v>
      </c>
      <c r="Y1" s="12" t="e">
        <f t="shared" si="1"/>
        <v>#N/A</v>
      </c>
      <c r="Z1" s="12" t="e">
        <f t="shared" si="1"/>
        <v>#N/A</v>
      </c>
      <c r="AA1" s="12" t="e">
        <f t="shared" si="1"/>
        <v>#N/A</v>
      </c>
      <c r="AB1" s="12" t="e">
        <f t="shared" si="1"/>
        <v>#N/A</v>
      </c>
      <c r="AC1" s="12" t="e">
        <f t="shared" si="1"/>
        <v>#N/A</v>
      </c>
      <c r="AD1" s="12" t="e">
        <f t="shared" si="1"/>
        <v>#N/A</v>
      </c>
      <c r="AE1" s="12" t="e">
        <f t="shared" si="1"/>
        <v>#N/A</v>
      </c>
      <c r="AF1" s="12" t="e">
        <f t="shared" si="1"/>
        <v>#N/A</v>
      </c>
      <c r="AG1" s="12" t="e">
        <f t="shared" si="1"/>
        <v>#N/A</v>
      </c>
      <c r="AH1" s="12" t="e">
        <f t="shared" si="1"/>
        <v>#N/A</v>
      </c>
      <c r="AI1" s="12" t="e">
        <f t="shared" si="1"/>
        <v>#N/A</v>
      </c>
      <c r="AJ1" s="12" t="e">
        <f t="shared" si="1"/>
        <v>#N/A</v>
      </c>
      <c r="AK1" s="12" t="e">
        <f t="shared" si="1"/>
        <v>#N/A</v>
      </c>
      <c r="AL1" s="12" t="e">
        <f t="shared" si="1"/>
        <v>#N/A</v>
      </c>
      <c r="AM1" s="12" t="e">
        <f t="shared" si="1"/>
        <v>#N/A</v>
      </c>
      <c r="AN1" s="12" t="e">
        <f t="shared" si="1"/>
        <v>#N/A</v>
      </c>
      <c r="AO1" s="12" t="e">
        <f t="shared" si="1"/>
        <v>#N/A</v>
      </c>
      <c r="AP1" s="12" t="e">
        <f t="shared" si="1"/>
        <v>#N/A</v>
      </c>
      <c r="AQ1" s="12" t="e">
        <f t="shared" si="1"/>
        <v>#N/A</v>
      </c>
      <c r="AR1" s="12" t="e">
        <f t="shared" si="1"/>
        <v>#N/A</v>
      </c>
      <c r="AS1" s="12" t="e">
        <f t="shared" si="1"/>
        <v>#N/A</v>
      </c>
      <c r="AT1" s="12" t="e">
        <f t="shared" si="1"/>
        <v>#N/A</v>
      </c>
      <c r="AU1" s="12" t="e">
        <f t="shared" si="1"/>
        <v>#N/A</v>
      </c>
      <c r="AV1" s="12" t="e">
        <f t="shared" si="1"/>
        <v>#N/A</v>
      </c>
      <c r="AW1" s="12" t="e">
        <f t="shared" si="1"/>
        <v>#N/A</v>
      </c>
      <c r="AX1" s="12" t="e">
        <f t="shared" si="1"/>
        <v>#N/A</v>
      </c>
      <c r="AY1" s="12" t="e">
        <f t="shared" si="1"/>
        <v>#N/A</v>
      </c>
      <c r="AZ1" s="12" t="e">
        <f t="shared" si="1"/>
        <v>#N/A</v>
      </c>
      <c r="BA1" s="12" t="e">
        <f t="shared" si="1"/>
        <v>#N/A</v>
      </c>
      <c r="BB1" s="12" t="e">
        <f t="shared" si="1"/>
        <v>#N/A</v>
      </c>
      <c r="BC1" s="12" t="e">
        <f t="shared" si="1"/>
        <v>#N/A</v>
      </c>
      <c r="BD1" s="12" t="e">
        <f t="shared" si="1"/>
        <v>#N/A</v>
      </c>
      <c r="BE1" s="12" t="e">
        <f t="shared" si="1"/>
        <v>#N/A</v>
      </c>
    </row>
    <row r="2" spans="1:57" s="10" customFormat="1" x14ac:dyDescent="0.35">
      <c r="A2" s="13" t="s">
        <v>6</v>
      </c>
      <c r="B2" s="14" t="s">
        <v>7</v>
      </c>
      <c r="C2" s="13" t="s">
        <v>76</v>
      </c>
      <c r="D2" s="13" t="s">
        <v>210</v>
      </c>
      <c r="E2" s="13" t="s">
        <v>213</v>
      </c>
      <c r="F2" s="14" t="s">
        <v>214</v>
      </c>
      <c r="G2" s="77">
        <v>0</v>
      </c>
      <c r="H2" s="23">
        <v>1</v>
      </c>
      <c r="I2" s="23">
        <f>H2+1</f>
        <v>2</v>
      </c>
      <c r="J2" s="23">
        <f t="shared" ref="J2:AW2" si="2">I2+1</f>
        <v>3</v>
      </c>
      <c r="K2" s="23">
        <f t="shared" si="2"/>
        <v>4</v>
      </c>
      <c r="L2" s="23">
        <f t="shared" si="2"/>
        <v>5</v>
      </c>
      <c r="M2" s="23">
        <f t="shared" si="2"/>
        <v>6</v>
      </c>
      <c r="N2" s="23">
        <f t="shared" si="2"/>
        <v>7</v>
      </c>
      <c r="O2" s="23">
        <f t="shared" si="2"/>
        <v>8</v>
      </c>
      <c r="P2" s="23">
        <f t="shared" si="2"/>
        <v>9</v>
      </c>
      <c r="Q2" s="23">
        <f t="shared" si="2"/>
        <v>10</v>
      </c>
      <c r="R2" s="23">
        <f t="shared" si="2"/>
        <v>11</v>
      </c>
      <c r="S2" s="23">
        <f t="shared" si="2"/>
        <v>12</v>
      </c>
      <c r="T2" s="23">
        <f t="shared" si="2"/>
        <v>13</v>
      </c>
      <c r="U2" s="23">
        <f t="shared" si="2"/>
        <v>14</v>
      </c>
      <c r="V2" s="23">
        <f t="shared" si="2"/>
        <v>15</v>
      </c>
      <c r="W2" s="23">
        <f t="shared" si="2"/>
        <v>16</v>
      </c>
      <c r="X2" s="23">
        <f t="shared" si="2"/>
        <v>17</v>
      </c>
      <c r="Y2" s="23">
        <f t="shared" si="2"/>
        <v>18</v>
      </c>
      <c r="Z2" s="23">
        <f t="shared" si="2"/>
        <v>19</v>
      </c>
      <c r="AA2" s="23">
        <f t="shared" si="2"/>
        <v>20</v>
      </c>
      <c r="AB2" s="23">
        <f t="shared" si="2"/>
        <v>21</v>
      </c>
      <c r="AC2" s="23">
        <f t="shared" si="2"/>
        <v>22</v>
      </c>
      <c r="AD2" s="23">
        <f t="shared" si="2"/>
        <v>23</v>
      </c>
      <c r="AE2" s="23">
        <f t="shared" si="2"/>
        <v>24</v>
      </c>
      <c r="AF2" s="23">
        <f t="shared" si="2"/>
        <v>25</v>
      </c>
      <c r="AG2" s="23">
        <f t="shared" si="2"/>
        <v>26</v>
      </c>
      <c r="AH2" s="23">
        <f t="shared" si="2"/>
        <v>27</v>
      </c>
      <c r="AI2" s="23">
        <f t="shared" si="2"/>
        <v>28</v>
      </c>
      <c r="AJ2" s="23">
        <f t="shared" si="2"/>
        <v>29</v>
      </c>
      <c r="AK2" s="23">
        <f t="shared" si="2"/>
        <v>30</v>
      </c>
      <c r="AL2" s="23">
        <f t="shared" si="2"/>
        <v>31</v>
      </c>
      <c r="AM2" s="23">
        <f t="shared" si="2"/>
        <v>32</v>
      </c>
      <c r="AN2" s="23">
        <f t="shared" si="2"/>
        <v>33</v>
      </c>
      <c r="AO2" s="23">
        <f t="shared" si="2"/>
        <v>34</v>
      </c>
      <c r="AP2" s="23">
        <f t="shared" si="2"/>
        <v>35</v>
      </c>
      <c r="AQ2" s="23">
        <f t="shared" si="2"/>
        <v>36</v>
      </c>
      <c r="AR2" s="23">
        <f t="shared" si="2"/>
        <v>37</v>
      </c>
      <c r="AS2" s="23">
        <f t="shared" si="2"/>
        <v>38</v>
      </c>
      <c r="AT2" s="23">
        <f t="shared" si="2"/>
        <v>39</v>
      </c>
      <c r="AU2" s="23">
        <f t="shared" si="2"/>
        <v>40</v>
      </c>
      <c r="AV2" s="23">
        <f t="shared" si="2"/>
        <v>41</v>
      </c>
      <c r="AW2" s="23">
        <f t="shared" si="2"/>
        <v>42</v>
      </c>
      <c r="AX2" s="23">
        <f t="shared" ref="AX2:BE2" si="3">AW2+1</f>
        <v>43</v>
      </c>
      <c r="AY2" s="23">
        <f t="shared" si="3"/>
        <v>44</v>
      </c>
      <c r="AZ2" s="23">
        <f t="shared" si="3"/>
        <v>45</v>
      </c>
      <c r="BA2" s="23">
        <f t="shared" si="3"/>
        <v>46</v>
      </c>
      <c r="BB2" s="23">
        <f t="shared" si="3"/>
        <v>47</v>
      </c>
      <c r="BC2" s="23">
        <f t="shared" si="3"/>
        <v>48</v>
      </c>
      <c r="BD2" s="23">
        <f t="shared" si="3"/>
        <v>49</v>
      </c>
      <c r="BE2" s="23">
        <f t="shared" si="3"/>
        <v>50</v>
      </c>
    </row>
  </sheetData>
  <sheetProtection algorithmName="SHA-512" hashValue="c+x5fJlK9BoEBO4Q9nt6aO7BZS5HOkIS2cpwnATX/EPg1KrTtCA9jT5K+6cf39prhre+8QxSpi9T+B+7T2+67Q==" saltValue="cVfz/ffq8Yiy4LTPNNJR5Q==" spinCount="100000" sheet="1" objects="1" scenarios="1" autoFilter="0"/>
  <conditionalFormatting sqref="H2:BE2">
    <cfRule type="expression" dxfId="1" priority="1">
      <formula>MOD(COLUMN(),2)&lt;&gt;0</formula>
    </cfRule>
    <cfRule type="expression" dxfId="0" priority="2">
      <formula>MOD(COLUMN(),2)=0</formula>
    </cfRule>
  </conditionalFormatting>
  <pageMargins left="0.511811023622047" right="0.511811023622047" top="0.98425196850393704" bottom="0.78740157480314998" header="0.31496062992126" footer="0.31496062992126"/>
  <pageSetup paperSize="9" orientation="portrait" r:id="rId1"/>
  <headerFooter scaleWithDoc="0">
    <oddHeader>&amp;L&amp;BLeistungsverzeichnis Krankenhausinformationssystem (KIS)
&amp;BAG: Allgemeines Krankenhaus Viersen GmbH
&amp;BRegister: Vorl_Mengenverteilung&amp;RDatum: 12.10.2022</oddHeader>
    <oddFooter>&amp;LDatei: &amp;F&amp;CHSP-GPC
&amp;RSeite &amp;P von &amp;N&amp;9</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DB153BC3DB1B146B4AB444962500C1F" ma:contentTypeVersion="20" ma:contentTypeDescription="Ein neues Dokument erstellen." ma:contentTypeScope="" ma:versionID="2abfe5fdcbdc02552947da56e05ed0bf">
  <xsd:schema xmlns:xsd="http://www.w3.org/2001/XMLSchema" xmlns:xs="http://www.w3.org/2001/XMLSchema" xmlns:p="http://schemas.microsoft.com/office/2006/metadata/properties" xmlns:ns2="98136a68-db0c-4486-a1e5-3a75bc402761" xmlns:ns3="10c11989-984e-413b-a409-3a36443558a8" targetNamespace="http://schemas.microsoft.com/office/2006/metadata/properties" ma:root="true" ma:fieldsID="cce6cc86538c0b69fdc4c05e203935e9" ns2:_="" ns3:_="">
    <xsd:import namespace="98136a68-db0c-4486-a1e5-3a75bc402761"/>
    <xsd:import namespace="10c11989-984e-413b-a409-3a36443558a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36a68-db0c-4486-a1e5-3a75bc4027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9c6528c1-9be7-47c9-baf5-4f5fc4645a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c11989-984e-413b-a409-3a36443558a8"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54a399d9-454a-4bba-9451-22e4c5a00bf8}" ma:internalName="TaxCatchAll" ma:showField="CatchAllData" ma:web="10c11989-984e-413b-a409-3a36443558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0c11989-984e-413b-a409-3a36443558a8">
      <UserInfo>
        <DisplayName/>
        <AccountId xsi:nil="true"/>
        <AccountType/>
      </UserInfo>
    </SharedWithUsers>
    <TaxCatchAll xmlns="10c11989-984e-413b-a409-3a36443558a8" xsi:nil="true"/>
    <lcf76f155ced4ddcb4097134ff3c332f xmlns="98136a68-db0c-4486-a1e5-3a75bc40276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6EBE7F-1481-4E83-BBBE-E7E921FBB7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36a68-db0c-4486-a1e5-3a75bc402761"/>
    <ds:schemaRef ds:uri="10c11989-984e-413b-a409-3a36443558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FC5BFF-0BBA-4602-B8D3-F06ECFD947DE}">
  <ds:schemaRefs>
    <ds:schemaRef ds:uri="10c11989-984e-413b-a409-3a36443558a8"/>
    <ds:schemaRef ds:uri="http://schemas.microsoft.com/office/2006/metadata/properties"/>
    <ds:schemaRef ds:uri="http://purl.org/dc/dcmitype/"/>
    <ds:schemaRef ds:uri="http://purl.org/dc/terms/"/>
    <ds:schemaRef ds:uri="98136a68-db0c-4486-a1e5-3a75bc402761"/>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7FFAE7C-C9A1-4024-A986-E4C01192B1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50</vt:i4>
      </vt:variant>
    </vt:vector>
  </HeadingPairs>
  <TitlesOfParts>
    <vt:vector size="68" baseType="lpstr">
      <vt:lpstr>Deckblatt</vt:lpstr>
      <vt:lpstr>Hinweise</vt:lpstr>
      <vt:lpstr>Teilnahmebedingungen</vt:lpstr>
      <vt:lpstr>FK MA</vt:lpstr>
      <vt:lpstr>Mengenverteilung</vt:lpstr>
      <vt:lpstr>LV MA</vt:lpstr>
      <vt:lpstr>Summenblatt</vt:lpstr>
      <vt:lpstr>Verweisblatt LV</vt:lpstr>
      <vt:lpstr>1. Wertungsstufe</vt:lpstr>
      <vt:lpstr>2. Wertungsstufe</vt:lpstr>
      <vt:lpstr>3. Wertungsstufe</vt:lpstr>
      <vt:lpstr>4. Wertungsstufe - Matrix</vt:lpstr>
      <vt:lpstr>4. Wertungsstufe - Ergebnis</vt:lpstr>
      <vt:lpstr>Steuerung</vt:lpstr>
      <vt:lpstr>MV_Alt2</vt:lpstr>
      <vt:lpstr>MV_Alt1</vt:lpstr>
      <vt:lpstr>Standortliste</vt:lpstr>
      <vt:lpstr>Vorl_Mengenverteilung</vt:lpstr>
      <vt:lpstr>AuswJN</vt:lpstr>
      <vt:lpstr>Teilnahmebedingungen!Bietername</vt:lpstr>
      <vt:lpstr>Bietername</vt:lpstr>
      <vt:lpstr>Blattschutz</vt:lpstr>
      <vt:lpstr>Bruttosatz</vt:lpstr>
      <vt:lpstr>Consulter</vt:lpstr>
      <vt:lpstr>'1. Wertungsstufe'!Druckbereich</vt:lpstr>
      <vt:lpstr>'3. Wertungsstufe'!Druckbereich</vt:lpstr>
      <vt:lpstr>'FK MA'!Druckbereich</vt:lpstr>
      <vt:lpstr>Teilnahmebedingungen!Druckbereich</vt:lpstr>
      <vt:lpstr>'1. Wertungsstufe'!Drucktitel</vt:lpstr>
      <vt:lpstr>'2. Wertungsstufe'!Drucktitel</vt:lpstr>
      <vt:lpstr>Deckblatt!Drucktitel</vt:lpstr>
      <vt:lpstr>'FK MA'!Drucktitel</vt:lpstr>
      <vt:lpstr>Hinweise!Drucktitel</vt:lpstr>
      <vt:lpstr>'LV MA'!Drucktitel</vt:lpstr>
      <vt:lpstr>Summenblatt!Drucktitel</vt:lpstr>
      <vt:lpstr>Teilnahmebedingungen!Drucktitel</vt:lpstr>
      <vt:lpstr>'Verweisblatt LV'!Drucktitel</vt:lpstr>
      <vt:lpstr>FarbeEingabe</vt:lpstr>
      <vt:lpstr>Form_Bereich</vt:lpstr>
      <vt:lpstr>Form_BereichAlt</vt:lpstr>
      <vt:lpstr>Form_EP</vt:lpstr>
      <vt:lpstr>Form_Gewerk</vt:lpstr>
      <vt:lpstr>Form_GewerkAlt</vt:lpstr>
      <vt:lpstr>Form_GP</vt:lpstr>
      <vt:lpstr>Form_Position</vt:lpstr>
      <vt:lpstr>Gesamtgewichtung</vt:lpstr>
      <vt:lpstr>'FK MA'!Gesamtpunkte_FK_1</vt:lpstr>
      <vt:lpstr>'FK MA'!Gesamtpunkte_FK_Service</vt:lpstr>
      <vt:lpstr>'FK MA'!GwP_FK_Service</vt:lpstr>
      <vt:lpstr>Teilnahmebedingungen!keineAuswahl</vt:lpstr>
      <vt:lpstr>keineAuswahl</vt:lpstr>
      <vt:lpstr>Kundenname</vt:lpstr>
      <vt:lpstr>Kurzname</vt:lpstr>
      <vt:lpstr>Teilnahmebedingungen!ListeJN</vt:lpstr>
      <vt:lpstr>ListeJN</vt:lpstr>
      <vt:lpstr>ListeStandorte</vt:lpstr>
      <vt:lpstr>Mappenschutz</vt:lpstr>
      <vt:lpstr>MwStSatz</vt:lpstr>
      <vt:lpstr>'4. Wertungsstufe - Matrix'!Pmax_Gesamt</vt:lpstr>
      <vt:lpstr>Teilnahmebedingungen!PosArt</vt:lpstr>
      <vt:lpstr>PosArt</vt:lpstr>
      <vt:lpstr>Projektname</vt:lpstr>
      <vt:lpstr>Teilnahmebedingungen!Punkte0</vt:lpstr>
      <vt:lpstr>Punkte0</vt:lpstr>
      <vt:lpstr>Teilnahmebedingungen!Punkte1</vt:lpstr>
      <vt:lpstr>Punkte1</vt:lpstr>
      <vt:lpstr>Teilnahmebedingungen!Punkte2</vt:lpstr>
      <vt:lpstr>Punkte2</vt:lpstr>
    </vt:vector>
  </TitlesOfParts>
  <Manager/>
  <Company>Dietmar Pohlmann Consulting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Justus Schilz | HSP</cp:lastModifiedBy>
  <cp:revision/>
  <cp:lastPrinted>2022-11-24T16:03:34Z</cp:lastPrinted>
  <dcterms:created xsi:type="dcterms:W3CDTF">2007-05-21T13:55:05Z</dcterms:created>
  <dcterms:modified xsi:type="dcterms:W3CDTF">2026-09-15T07:50:32Z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0x010100CDB153BC3DB1B146B4AB444962500C1F</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xd_Signature">
    <vt:bool>false</vt:bool>
  </property>
  <property fmtid="{D5CDD505-2E9C-101B-9397-08002B2CF9AE}" pid="8" name="MediaServiceImageTags">
    <vt:lpwstr/>
  </property>
</Properties>
</file>