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Q:\Vergabe\Vergabeverfahren lfd\2026\2026-0023 - Bereitstellung und Betrieb einer Groupware-Lösung 2\Vergabeunterlagen\Versand\"/>
    </mc:Choice>
  </mc:AlternateContent>
  <xr:revisionPtr revIDLastSave="0" documentId="8_{72C1F2EC-B231-4BED-9BC8-0FF26CF276D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. Preis" sheetId="1" r:id="rId1"/>
    <sheet name="2. Funktionsumfang" sheetId="2" r:id="rId2"/>
    <sheet name="3. Usability" sheetId="3" r:id="rId3"/>
    <sheet name="4. Verzeichnis-Konzept" sheetId="4" r:id="rId4"/>
    <sheet name="5. Migrations-Konzept" sheetId="5" r:id="rId5"/>
    <sheet name="6. Gesamtbewertung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5" l="1"/>
  <c r="H9" i="5"/>
  <c r="H8" i="5"/>
  <c r="I7" i="5"/>
  <c r="J7" i="5" s="1"/>
  <c r="H7" i="5"/>
  <c r="H6" i="5"/>
  <c r="H10" i="4"/>
  <c r="I10" i="4" s="1"/>
  <c r="I9" i="4"/>
  <c r="J9" i="4" s="1"/>
  <c r="H9" i="4"/>
  <c r="H8" i="4"/>
  <c r="H7" i="4"/>
  <c r="H6" i="4"/>
  <c r="I6" i="4" s="1"/>
  <c r="J6" i="4" s="1"/>
  <c r="C10" i="3"/>
  <c r="D10" i="6" s="1"/>
  <c r="C9" i="3"/>
  <c r="E9" i="3" s="1"/>
  <c r="C8" i="3"/>
  <c r="E8" i="3" s="1"/>
  <c r="D7" i="3"/>
  <c r="C7" i="3"/>
  <c r="E7" i="3" s="1"/>
  <c r="E6" i="3"/>
  <c r="D6" i="3"/>
  <c r="C6" i="3"/>
  <c r="E10" i="2"/>
  <c r="D10" i="2"/>
  <c r="F10" i="2" s="1"/>
  <c r="C10" i="2"/>
  <c r="D9" i="2"/>
  <c r="F9" i="2" s="1"/>
  <c r="C9" i="2"/>
  <c r="E8" i="2"/>
  <c r="D8" i="2"/>
  <c r="F8" i="2" s="1"/>
  <c r="C8" i="2"/>
  <c r="D7" i="2"/>
  <c r="F7" i="2" s="1"/>
  <c r="C7" i="2"/>
  <c r="E6" i="2"/>
  <c r="D6" i="2"/>
  <c r="F6" i="2" s="1"/>
  <c r="B12" i="1"/>
  <c r="E10" i="1"/>
  <c r="D10" i="1"/>
  <c r="B10" i="6" s="1"/>
  <c r="G10" i="6" s="1"/>
  <c r="C10" i="1"/>
  <c r="E9" i="1"/>
  <c r="D9" i="1"/>
  <c r="C9" i="1"/>
  <c r="E8" i="1"/>
  <c r="D8" i="1"/>
  <c r="B8" i="6" s="1"/>
  <c r="C8" i="1"/>
  <c r="E7" i="1"/>
  <c r="D7" i="1"/>
  <c r="B7" i="6" s="1"/>
  <c r="C7" i="1"/>
  <c r="E6" i="1"/>
  <c r="D6" i="1"/>
  <c r="B6" i="6" s="1"/>
  <c r="G6" i="6" s="1"/>
  <c r="I6" i="6" s="1"/>
  <c r="C6" i="1"/>
  <c r="F10" i="6"/>
  <c r="E10" i="6"/>
  <c r="C10" i="6"/>
  <c r="A10" i="6"/>
  <c r="F9" i="6"/>
  <c r="E9" i="6"/>
  <c r="D9" i="6"/>
  <c r="B9" i="6"/>
  <c r="A9" i="6"/>
  <c r="F8" i="6"/>
  <c r="E8" i="6"/>
  <c r="C8" i="6"/>
  <c r="A8" i="6"/>
  <c r="F7" i="6"/>
  <c r="D7" i="6"/>
  <c r="A7" i="6"/>
  <c r="H6" i="6"/>
  <c r="F6" i="6"/>
  <c r="E6" i="6"/>
  <c r="D6" i="6"/>
  <c r="C6" i="6"/>
  <c r="A6" i="6"/>
  <c r="J6" i="5" l="1"/>
  <c r="H10" i="6"/>
  <c r="I10" i="6" s="1"/>
  <c r="J8" i="4"/>
  <c r="J9" i="5"/>
  <c r="G8" i="6"/>
  <c r="I8" i="6" s="1"/>
  <c r="E7" i="6"/>
  <c r="D8" i="6"/>
  <c r="H8" i="6" s="1"/>
  <c r="C9" i="6"/>
  <c r="D10" i="3"/>
  <c r="J10" i="4"/>
  <c r="I8" i="5"/>
  <c r="J8" i="5" s="1"/>
  <c r="E10" i="3"/>
  <c r="I8" i="4"/>
  <c r="D8" i="3"/>
  <c r="I6" i="5"/>
  <c r="I9" i="5"/>
  <c r="E7" i="2"/>
  <c r="E9" i="2"/>
  <c r="D9" i="3"/>
  <c r="C7" i="6"/>
  <c r="H7" i="6" s="1"/>
  <c r="I7" i="4"/>
  <c r="J7" i="4" s="1"/>
  <c r="I10" i="5"/>
  <c r="J10" i="5" s="1"/>
  <c r="H9" i="6" l="1"/>
  <c r="G9" i="6"/>
  <c r="G7" i="6"/>
  <c r="I7" i="6" s="1"/>
  <c r="I9" i="6" l="1"/>
</calcChain>
</file>

<file path=xl/sharedStrings.xml><?xml version="1.0" encoding="utf-8"?>
<sst xmlns="http://schemas.openxmlformats.org/spreadsheetml/2006/main" count="88" uniqueCount="56">
  <si>
    <t>Vergabeverfahren ZLB-2026-0023
Gesamtbewertung - max. 500 Punkte</t>
  </si>
  <si>
    <t xml:space="preserve"> Zentral- und Landesbibliothek Berlin (ZLB)
 Stiftung des öffentlichen Rechts
 Breite Straße 30-36
 10178 Berlin</t>
  </si>
  <si>
    <t>Bieter</t>
  </si>
  <si>
    <t>BWP Preis
(max. 150)</t>
  </si>
  <si>
    <t>BWP Funktion
(max. 150)</t>
  </si>
  <si>
    <t>BWP Usability
(max. 125)</t>
  </si>
  <si>
    <t>BWP Verzeichnis
(max. 45)</t>
  </si>
  <si>
    <t>BWP Migration
(max. 30)</t>
  </si>
  <si>
    <t>BWP Gesamt
(max. 500)</t>
  </si>
  <si>
    <t>Hürden erfüllt</t>
  </si>
  <si>
    <t>Rang Gesamt</t>
  </si>
  <si>
    <t>Vergabeverfahren ZLB-2026-0023
Bewertung der Preise - 30 % = max. 150 Punkte</t>
  </si>
  <si>
    <t>Der Preis (Gesamtangebotspreis brutto, hochgerechnet auf 4 Jahre) geht mit 30 % in die Endbewertung ein.</t>
  </si>
  <si>
    <t>Gesamtpreis (brutto, 4 J.)</t>
  </si>
  <si>
    <t>Diff. %</t>
  </si>
  <si>
    <t>BWP Preis (max. 150)</t>
  </si>
  <si>
    <t>Rang Preis</t>
  </si>
  <si>
    <t>Bieter 1</t>
  </si>
  <si>
    <t>Bieter 2</t>
  </si>
  <si>
    <t>Bieter 3</t>
  </si>
  <si>
    <t>Bieter 4</t>
  </si>
  <si>
    <t>Bieter 5</t>
  </si>
  <si>
    <t>niedrigster Preis:</t>
  </si>
  <si>
    <t>max. BWP Preis:</t>
  </si>
  <si>
    <t>Vergabeverfahren ZLB-2026-0023
Bewertung Funktionsumfang (Lastenheft) - 30 % = max. 150 Punkte</t>
  </si>
  <si>
    <t>BWP Funktion (max. 150)</t>
  </si>
  <si>
    <t>Mindesthürde (≥75)</t>
  </si>
  <si>
    <t>Rang</t>
  </si>
  <si>
    <t>Vergabeverfahren ZLB-2026-0023
Bewertung Usability (UX-Testung) - 25 % = max. 125 Punkte</t>
  </si>
  <si>
    <t>BWP Usability (max. 125)</t>
  </si>
  <si>
    <t>Mindesthürde (≥62,5)</t>
  </si>
  <si>
    <t>Vergabeverfahren ZLB-2026-0023
Bewertung Lösungskonzept Verzeichnisdienst - 9 % = max. 45 Punkte</t>
  </si>
  <si>
    <t>A1 (WP, Gew. 2.0 %)</t>
  </si>
  <si>
    <t>A2 (WP, Gew. 1.7 %)</t>
  </si>
  <si>
    <t>A3 (WP, Gew. 1.2 %)</t>
  </si>
  <si>
    <t>A4 (WP, Gew. 1.7 %)</t>
  </si>
  <si>
    <t>A5 (WP, Gew. 0.8 %)</t>
  </si>
  <si>
    <t>A6 (WP, Gew. 1.6 %)</t>
  </si>
  <si>
    <t>BWP Verzeichnis (max. 45)</t>
  </si>
  <si>
    <t>Mindesthürde (≥22,5)</t>
  </si>
  <si>
    <t>Vergabeverfahren ZLB-2026-0023
Bewertung Migrations- und Cutover-Konzept - 6 % = max. 30 Punkte</t>
  </si>
  <si>
    <t>B1 (WP, Gew. 0.9 %)</t>
  </si>
  <si>
    <t>B2 (WP, Gew. 1.3 %)</t>
  </si>
  <si>
    <t>B3 (WP, Gew. 0.9 %)</t>
  </si>
  <si>
    <t>B4 (WP, Gew. 1.3 %)</t>
  </si>
  <si>
    <t>B5 (WP, Gew. 0.6 %)</t>
  </si>
  <si>
    <t>B6 (WP, Gew. 1.0 %)</t>
  </si>
  <si>
    <t>BWP Migration (max. 30)</t>
  </si>
  <si>
    <t>Mindesthürde (≥15)</t>
  </si>
  <si>
    <t>Gewichtete Punkte je Bieter = Σ (WP_i / 6) × max_i über A1-A6. Fachgremium Mittelwert vorher ermitteln. Mindesthürde: 22,5.</t>
  </si>
  <si>
    <t>Gewichtete Punkte je Bieter = Σ (WP_i / 6) × max_i über B1-B6. Fachgremium Mittelwert vorher ermitteln. Mindesthürde: 15,0.</t>
  </si>
  <si>
    <t>Summe WP aus dem Lastenheft (Reiter „Bewertung" dort). Normierung: Summe WP / 366 × 150. Mindesthürde: 75 Punkte.</t>
  </si>
  <si>
    <t>Summe WP aus der UX-Auswertungsmatrix (Summe der 9 Anwendungsvorgänge, max. 270). Normierung: Summe WP / 270 × 125.</t>
  </si>
  <si>
    <t>Summe WP Usability (max. 270)</t>
  </si>
  <si>
    <t>Summe WP (aus Lastenheft)</t>
  </si>
  <si>
    <t>Max. Summe 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</si>
</sst>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\€"/>
    <numFmt numFmtId="165" formatCode="0.0%"/>
    <numFmt numFmtId="166" formatCode="0.0"/>
  </numFmts>
  <fonts count="6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sz val="9"/>
      <color rgb="FFFFFFFF"/>
      <name val="Calibri"/>
    </font>
    <font>
      <i/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8E1F4F"/>
      </patternFill>
    </fill>
    <fill>
      <patternFill patternType="solid">
        <fgColor rgb="FFFFF2A8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3" borderId="1" xfId="0" applyNumberFormat="1" applyFill="1" applyBorder="1"/>
    <xf numFmtId="165" fontId="0" fillId="0" borderId="1" xfId="0" applyNumberFormat="1" applyBorder="1"/>
    <xf numFmtId="2" fontId="0" fillId="0" borderId="1" xfId="0" applyNumberFormat="1" applyBorder="1"/>
    <xf numFmtId="0" fontId="5" fillId="0" borderId="0" xfId="0" applyFont="1"/>
    <xf numFmtId="164" fontId="0" fillId="0" borderId="0" xfId="0" applyNumberFormat="1"/>
    <xf numFmtId="1" fontId="0" fillId="3" borderId="1" xfId="0" applyNumberFormat="1" applyFill="1" applyBorder="1"/>
    <xf numFmtId="166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2" fontId="5" fillId="4" borderId="1" xfId="0" applyNumberFormat="1" applyFont="1" applyFill="1" applyBorder="1"/>
    <xf numFmtId="0" fontId="3" fillId="0" borderId="0" xfId="0" applyFont="1"/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0" borderId="1" xfId="0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A34" sqref="A34"/>
    </sheetView>
  </sheetViews>
  <sheetFormatPr baseColWidth="10" defaultColWidth="8.7109375" defaultRowHeight="15" x14ac:dyDescent="0.25"/>
  <cols>
    <col min="1" max="1" width="28" customWidth="1"/>
    <col min="2" max="10" width="16" customWidth="1"/>
  </cols>
  <sheetData>
    <row r="1" spans="1:10" ht="36" customHeight="1" x14ac:dyDescent="0.25">
      <c r="A1" s="14" t="s">
        <v>11</v>
      </c>
      <c r="B1" s="13"/>
      <c r="C1" s="13"/>
      <c r="D1" s="13"/>
      <c r="E1" s="13"/>
      <c r="F1" s="13"/>
      <c r="G1" s="15" t="s">
        <v>1</v>
      </c>
      <c r="H1" s="13"/>
      <c r="I1" s="13"/>
      <c r="J1" s="13"/>
    </row>
    <row r="3" spans="1:10" x14ac:dyDescent="0.25">
      <c r="A3" s="12" t="s">
        <v>12</v>
      </c>
      <c r="B3" s="13"/>
      <c r="C3" s="13"/>
      <c r="D3" s="13"/>
      <c r="E3" s="13"/>
      <c r="F3" s="13"/>
      <c r="G3" s="13"/>
      <c r="H3" s="13"/>
      <c r="I3" s="13"/>
      <c r="J3" s="13"/>
    </row>
    <row r="5" spans="1:10" ht="36" customHeight="1" x14ac:dyDescent="0.25">
      <c r="A5" s="1" t="s">
        <v>2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10" x14ac:dyDescent="0.25">
      <c r="A6" s="2" t="s">
        <v>17</v>
      </c>
      <c r="B6" s="3"/>
      <c r="C6" s="4" t="str">
        <f>IF(B6="","",B6/$B$12)</f>
        <v/>
      </c>
      <c r="D6" s="5" t="str">
        <f>IF(B6="","",$E$12*$B$12/B6)</f>
        <v/>
      </c>
      <c r="E6" s="2" t="str">
        <f>IF(B6="","",RANK(D6,$D$6:$D$10))</f>
        <v/>
      </c>
    </row>
    <row r="7" spans="1:10" x14ac:dyDescent="0.25">
      <c r="A7" s="2" t="s">
        <v>18</v>
      </c>
      <c r="B7" s="3"/>
      <c r="C7" s="4" t="str">
        <f>IF(B7="","",B7/$B$12)</f>
        <v/>
      </c>
      <c r="D7" s="5" t="str">
        <f>IF(B7="","",$E$12*$B$12/B7)</f>
        <v/>
      </c>
      <c r="E7" s="2" t="str">
        <f>IF(B7="","",RANK(D7,$D$6:$D$10))</f>
        <v/>
      </c>
    </row>
    <row r="8" spans="1:10" x14ac:dyDescent="0.25">
      <c r="A8" s="2" t="s">
        <v>19</v>
      </c>
      <c r="B8" s="3"/>
      <c r="C8" s="4" t="str">
        <f>IF(B8="","",B8/$B$12)</f>
        <v/>
      </c>
      <c r="D8" s="5" t="str">
        <f>IF(B8="","",$E$12*$B$12/B8)</f>
        <v/>
      </c>
      <c r="E8" s="2" t="str">
        <f>IF(B8="","",RANK(D8,$D$6:$D$10))</f>
        <v/>
      </c>
    </row>
    <row r="9" spans="1:10" x14ac:dyDescent="0.25">
      <c r="A9" s="2" t="s">
        <v>20</v>
      </c>
      <c r="B9" s="3"/>
      <c r="C9" s="4" t="str">
        <f>IF(B9="","",B9/$B$12)</f>
        <v/>
      </c>
      <c r="D9" s="5" t="str">
        <f>IF(B9="","",$E$12*$B$12/B9)</f>
        <v/>
      </c>
      <c r="E9" s="2" t="str">
        <f>IF(B9="","",RANK(D9,$D$6:$D$10))</f>
        <v/>
      </c>
    </row>
    <row r="10" spans="1:10" x14ac:dyDescent="0.25">
      <c r="A10" s="2" t="s">
        <v>21</v>
      </c>
      <c r="B10" s="3"/>
      <c r="C10" s="4" t="str">
        <f>IF(B10="","",B10/$B$12)</f>
        <v/>
      </c>
      <c r="D10" s="5" t="str">
        <f>IF(B10="","",$E$12*$B$12/B10)</f>
        <v/>
      </c>
      <c r="E10" s="2" t="str">
        <f>IF(B10="","",RANK(D10,$D$6:$D$10))</f>
        <v/>
      </c>
    </row>
    <row r="12" spans="1:10" x14ac:dyDescent="0.25">
      <c r="A12" s="6" t="s">
        <v>22</v>
      </c>
      <c r="B12" s="7">
        <f>MIN(B6:B10)</f>
        <v>0</v>
      </c>
      <c r="D12" s="6" t="s">
        <v>23</v>
      </c>
      <c r="E12" s="6">
        <v>150</v>
      </c>
    </row>
  </sheetData>
  <mergeCells count="3">
    <mergeCell ref="A3:J3"/>
    <mergeCell ref="A1:F1"/>
    <mergeCell ref="G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workbookViewId="0">
      <selection activeCell="C6" sqref="C6"/>
    </sheetView>
  </sheetViews>
  <sheetFormatPr baseColWidth="10" defaultColWidth="8.7109375" defaultRowHeight="15" x14ac:dyDescent="0.25"/>
  <cols>
    <col min="1" max="1" width="28" customWidth="1"/>
    <col min="2" max="10" width="16" customWidth="1"/>
  </cols>
  <sheetData>
    <row r="1" spans="1:10" ht="36" customHeight="1" x14ac:dyDescent="0.25">
      <c r="A1" s="14" t="s">
        <v>24</v>
      </c>
      <c r="B1" s="13"/>
      <c r="C1" s="13"/>
      <c r="D1" s="13"/>
      <c r="E1" s="13"/>
      <c r="F1" s="13"/>
      <c r="G1" s="15" t="s">
        <v>1</v>
      </c>
      <c r="H1" s="13"/>
      <c r="I1" s="13"/>
      <c r="J1" s="13"/>
    </row>
    <row r="3" spans="1:10" x14ac:dyDescent="0.25">
      <c r="A3" s="12" t="s">
        <v>51</v>
      </c>
      <c r="B3" s="13"/>
      <c r="C3" s="13"/>
      <c r="D3" s="13"/>
      <c r="E3" s="13"/>
      <c r="F3" s="13"/>
      <c r="G3" s="13"/>
      <c r="H3" s="13"/>
      <c r="I3" s="13"/>
      <c r="J3" s="13"/>
    </row>
    <row r="5" spans="1:10" ht="40.15" customHeight="1" x14ac:dyDescent="0.25">
      <c r="A5" s="1" t="s">
        <v>2</v>
      </c>
      <c r="B5" s="1" t="s">
        <v>54</v>
      </c>
      <c r="C5" s="1" t="s">
        <v>55</v>
      </c>
      <c r="D5" s="1" t="s">
        <v>25</v>
      </c>
      <c r="E5" s="1" t="s">
        <v>26</v>
      </c>
      <c r="F5" s="1" t="s">
        <v>27</v>
      </c>
    </row>
    <row r="6" spans="1:10" x14ac:dyDescent="0.25">
      <c r="A6" s="2" t="s">
        <v>17</v>
      </c>
      <c r="B6" s="8"/>
      <c r="C6" s="16">
        <v>366</v>
      </c>
      <c r="D6" s="5" t="str">
        <f>IF(B6="","",B6/C6*150)</f>
        <v/>
      </c>
      <c r="E6" s="2" t="str">
        <f>IF(D6="","",IF(D6&gt;=75,"erfüllt","NICHT erfüllt"))</f>
        <v/>
      </c>
      <c r="F6" s="2" t="str">
        <f>IF(D6="","",IF(E6="erfüllt",RANK(D6,$D$6:$D$10),"AUSGESCHLOSSEN"))</f>
        <v/>
      </c>
    </row>
    <row r="7" spans="1:10" x14ac:dyDescent="0.25">
      <c r="A7" s="2" t="s">
        <v>18</v>
      </c>
      <c r="B7" s="8"/>
      <c r="C7" s="2">
        <f>C6</f>
        <v>366</v>
      </c>
      <c r="D7" s="5" t="str">
        <f>IF(B7="","",B7/C7*150)</f>
        <v/>
      </c>
      <c r="E7" s="2" t="str">
        <f>IF(D7="","",IF(D7&gt;=75,"erfüllt","NICHT erfüllt"))</f>
        <v/>
      </c>
      <c r="F7" s="2" t="str">
        <f>IF(D7="","",IF(E7="erfüllt",RANK(D7,$D$6:$D$10),"AUSGESCHLOSSEN"))</f>
        <v/>
      </c>
    </row>
    <row r="8" spans="1:10" x14ac:dyDescent="0.25">
      <c r="A8" s="2" t="s">
        <v>19</v>
      </c>
      <c r="B8" s="8"/>
      <c r="C8" s="2">
        <f>C6</f>
        <v>366</v>
      </c>
      <c r="D8" s="5" t="str">
        <f>IF(B8="","",B8/C8*150)</f>
        <v/>
      </c>
      <c r="E8" s="2" t="str">
        <f>IF(D8="","",IF(D8&gt;=75,"erfüllt","NICHT erfüllt"))</f>
        <v/>
      </c>
      <c r="F8" s="2" t="str">
        <f>IF(D8="","",IF(E8="erfüllt",RANK(D8,$D$6:$D$10),"AUSGESCHLOSSEN"))</f>
        <v/>
      </c>
    </row>
    <row r="9" spans="1:10" x14ac:dyDescent="0.25">
      <c r="A9" s="2" t="s">
        <v>20</v>
      </c>
      <c r="B9" s="8"/>
      <c r="C9" s="2">
        <f>C6</f>
        <v>366</v>
      </c>
      <c r="D9" s="5" t="str">
        <f>IF(B9="","",B9/C9*150)</f>
        <v/>
      </c>
      <c r="E9" s="2" t="str">
        <f>IF(D9="","",IF(D9&gt;=75,"erfüllt","NICHT erfüllt"))</f>
        <v/>
      </c>
      <c r="F9" s="2" t="str">
        <f>IF(D9="","",IF(E9="erfüllt",RANK(D9,$D$6:$D$10),"AUSGESCHLOSSEN"))</f>
        <v/>
      </c>
    </row>
    <row r="10" spans="1:10" x14ac:dyDescent="0.25">
      <c r="A10" s="2" t="s">
        <v>21</v>
      </c>
      <c r="B10" s="8"/>
      <c r="C10" s="2">
        <f>C6</f>
        <v>366</v>
      </c>
      <c r="D10" s="5" t="str">
        <f>IF(B10="","",B10/C10*150)</f>
        <v/>
      </c>
      <c r="E10" s="2" t="str">
        <f>IF(D10="","",IF(D10&gt;=75,"erfüllt","NICHT erfüllt"))</f>
        <v/>
      </c>
      <c r="F10" s="2" t="str">
        <f>IF(D10="","",IF(E10="erfüllt",RANK(D10,$D$6:$D$10),"AUSGESCHLOSSEN"))</f>
        <v/>
      </c>
    </row>
  </sheetData>
  <mergeCells count="3">
    <mergeCell ref="A3:J3"/>
    <mergeCell ref="A1:F1"/>
    <mergeCell ref="G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"/>
  <sheetViews>
    <sheetView workbookViewId="0">
      <selection activeCell="E8" sqref="E8"/>
    </sheetView>
  </sheetViews>
  <sheetFormatPr baseColWidth="10" defaultColWidth="8.7109375" defaultRowHeight="15" x14ac:dyDescent="0.25"/>
  <cols>
    <col min="1" max="1" width="28" customWidth="1"/>
    <col min="2" max="3" width="16" customWidth="1"/>
    <col min="4" max="4" width="20" customWidth="1"/>
    <col min="5" max="10" width="16" customWidth="1"/>
  </cols>
  <sheetData>
    <row r="1" spans="1:10" ht="36" customHeight="1" x14ac:dyDescent="0.25">
      <c r="A1" s="14" t="s">
        <v>28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x14ac:dyDescent="0.25">
      <c r="A3" s="12" t="s">
        <v>52</v>
      </c>
      <c r="B3" s="13"/>
      <c r="C3" s="13"/>
      <c r="D3" s="13"/>
      <c r="E3" s="13"/>
      <c r="F3" s="13"/>
      <c r="G3" s="13"/>
      <c r="H3" s="13"/>
      <c r="I3" s="13"/>
      <c r="J3" s="13"/>
    </row>
    <row r="5" spans="1:10" ht="40.15" customHeight="1" x14ac:dyDescent="0.25">
      <c r="A5" s="1" t="s">
        <v>2</v>
      </c>
      <c r="B5" s="1" t="s">
        <v>53</v>
      </c>
      <c r="C5" s="1" t="s">
        <v>29</v>
      </c>
      <c r="D5" s="1" t="s">
        <v>30</v>
      </c>
      <c r="E5" s="1" t="s">
        <v>27</v>
      </c>
    </row>
    <row r="6" spans="1:10" x14ac:dyDescent="0.25">
      <c r="A6" s="2" t="s">
        <v>17</v>
      </c>
      <c r="B6" s="9"/>
      <c r="C6" s="5" t="str">
        <f>IF(B6="","",B6/270*125)</f>
        <v/>
      </c>
      <c r="D6" s="2" t="str">
        <f>IF(C6="","",IF(C6&gt;=62.5,"erfüllt","NICHT erfüllt"))</f>
        <v/>
      </c>
      <c r="E6" s="2" t="str">
        <f>IF(C6="","",IF(D6="erfüllt",RANK(C6,$C$6:$C$10),"AUSGESCHLOSSEN"))</f>
        <v/>
      </c>
    </row>
    <row r="7" spans="1:10" x14ac:dyDescent="0.25">
      <c r="A7" s="2" t="s">
        <v>18</v>
      </c>
      <c r="B7" s="9"/>
      <c r="C7" s="5" t="str">
        <f>IF(B7="","",B7/270*125)</f>
        <v/>
      </c>
      <c r="D7" s="2" t="str">
        <f>IF(C7="","",IF(C7&gt;=62.5,"erfüllt","NICHT erfüllt"))</f>
        <v/>
      </c>
      <c r="E7" s="2" t="str">
        <f>IF(C7="","",IF(D7="erfüllt",RANK(C7,$C$6:$C$10),"AUSGESCHLOSSEN"))</f>
        <v/>
      </c>
    </row>
    <row r="8" spans="1:10" x14ac:dyDescent="0.25">
      <c r="A8" s="2" t="s">
        <v>19</v>
      </c>
      <c r="B8" s="9"/>
      <c r="C8" s="5" t="str">
        <f>IF(B8="","",B8/270*125)</f>
        <v/>
      </c>
      <c r="D8" s="2" t="str">
        <f>IF(C8="","",IF(C8&gt;=62.5,"erfüllt","NICHT erfüllt"))</f>
        <v/>
      </c>
      <c r="E8" s="2" t="str">
        <f>IF(C8="","",IF(D8="erfüllt",RANK(C8,$C$6:$C$10),"AUSGESCHLOSSEN"))</f>
        <v/>
      </c>
    </row>
    <row r="9" spans="1:10" x14ac:dyDescent="0.25">
      <c r="A9" s="2" t="s">
        <v>20</v>
      </c>
      <c r="B9" s="9"/>
      <c r="C9" s="5" t="str">
        <f>IF(B9="","",B9/270*125)</f>
        <v/>
      </c>
      <c r="D9" s="2" t="str">
        <f>IF(C9="","",IF(C9&gt;=62.5,"erfüllt","NICHT erfüllt"))</f>
        <v/>
      </c>
      <c r="E9" s="2" t="str">
        <f>IF(C9="","",IF(D9="erfüllt",RANK(C9,$C$6:$C$10),"AUSGESCHLOSSEN"))</f>
        <v/>
      </c>
    </row>
    <row r="10" spans="1:10" x14ac:dyDescent="0.25">
      <c r="A10" s="2" t="s">
        <v>21</v>
      </c>
      <c r="B10" s="9"/>
      <c r="C10" s="5" t="str">
        <f>IF(B10="","",B10/270*125)</f>
        <v/>
      </c>
      <c r="D10" s="2" t="str">
        <f>IF(C10="","",IF(C10&gt;=62.5,"erfüllt","NICHT erfüllt"))</f>
        <v/>
      </c>
      <c r="E10" s="2" t="str">
        <f>IF(C10="","",IF(D10="erfüllt",RANK(C10,$C$6:$C$10),"AUSGESCHLOSSEN"))</f>
        <v/>
      </c>
    </row>
  </sheetData>
  <mergeCells count="3">
    <mergeCell ref="A3:J3"/>
    <mergeCell ref="A1:F1"/>
    <mergeCell ref="G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"/>
  <sheetViews>
    <sheetView workbookViewId="0">
      <selection activeCell="A3" sqref="A3:J3"/>
    </sheetView>
  </sheetViews>
  <sheetFormatPr baseColWidth="10" defaultColWidth="8.7109375" defaultRowHeight="15" x14ac:dyDescent="0.25"/>
  <cols>
    <col min="1" max="1" width="28" customWidth="1"/>
    <col min="2" max="10" width="16" customWidth="1"/>
  </cols>
  <sheetData>
    <row r="1" spans="1:10" ht="36" customHeight="1" x14ac:dyDescent="0.25">
      <c r="A1" s="14" t="s">
        <v>31</v>
      </c>
      <c r="B1" s="13"/>
      <c r="C1" s="13"/>
      <c r="D1" s="13"/>
      <c r="E1" s="13"/>
      <c r="F1" s="13"/>
      <c r="G1" s="15" t="s">
        <v>1</v>
      </c>
      <c r="H1" s="13"/>
      <c r="I1" s="13"/>
      <c r="J1" s="13"/>
    </row>
    <row r="3" spans="1:10" x14ac:dyDescent="0.25">
      <c r="A3" s="12" t="s">
        <v>49</v>
      </c>
      <c r="B3" s="13"/>
      <c r="C3" s="13"/>
      <c r="D3" s="13"/>
      <c r="E3" s="13"/>
      <c r="F3" s="13"/>
      <c r="G3" s="13"/>
      <c r="H3" s="13"/>
      <c r="I3" s="13"/>
      <c r="J3" s="13"/>
    </row>
    <row r="5" spans="1:10" ht="49.9" customHeight="1" x14ac:dyDescent="0.25">
      <c r="A5" s="1" t="s">
        <v>2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27</v>
      </c>
    </row>
    <row r="6" spans="1:10" x14ac:dyDescent="0.25">
      <c r="A6" s="2" t="s">
        <v>17</v>
      </c>
      <c r="B6" s="10"/>
      <c r="C6" s="10"/>
      <c r="D6" s="10"/>
      <c r="E6" s="10"/>
      <c r="F6" s="10"/>
      <c r="G6" s="10"/>
      <c r="H6" s="5">
        <f>IF(ISNUMBER(B6),B6/6*0.02*500,0)+IF(ISNUMBER(C6),C6/6*0.017*500,0)+IF(ISNUMBER(D6),D6/6*0.012*500,0)+IF(ISNUMBER(E6),E6/6*0.017*500,0)+IF(ISNUMBER(F6),F6/6*0.008*500,0)+IF(ISNUMBER(G6),G6/6*0.016*500,0)</f>
        <v>0</v>
      </c>
      <c r="I6" s="2" t="str">
        <f>IF(H6="","",IF(H6&gt;=22.5,"erfüllt","NICHT erfüllt"))</f>
        <v>NICHT erfüllt</v>
      </c>
      <c r="J6" s="2" t="str">
        <f>IF(H6="","",IF(I6="erfüllt",RANK(H6,$H$6:$H$10),"AUSGESCHLOSSEN"))</f>
        <v>AUSGESCHLOSSEN</v>
      </c>
    </row>
    <row r="7" spans="1:10" x14ac:dyDescent="0.25">
      <c r="A7" s="2" t="s">
        <v>18</v>
      </c>
      <c r="B7" s="10"/>
      <c r="C7" s="10"/>
      <c r="D7" s="10"/>
      <c r="E7" s="10"/>
      <c r="F7" s="10"/>
      <c r="G7" s="10"/>
      <c r="H7" s="5">
        <f>IF(ISNUMBER(B7),B7/6*0.02*500,0)+IF(ISNUMBER(C7),C7/6*0.017*500,0)+IF(ISNUMBER(D7),D7/6*0.012*500,0)+IF(ISNUMBER(E7),E7/6*0.017*500,0)+IF(ISNUMBER(F7),F7/6*0.008*500,0)+IF(ISNUMBER(G7),G7/6*0.016*500,0)</f>
        <v>0</v>
      </c>
      <c r="I7" s="2" t="str">
        <f>IF(H7="","",IF(H7&gt;=22.5,"erfüllt","NICHT erfüllt"))</f>
        <v>NICHT erfüllt</v>
      </c>
      <c r="J7" s="2" t="str">
        <f>IF(H7="","",IF(I7="erfüllt",RANK(H7,$H$6:$H$10),"AUSGESCHLOSSEN"))</f>
        <v>AUSGESCHLOSSEN</v>
      </c>
    </row>
    <row r="8" spans="1:10" x14ac:dyDescent="0.25">
      <c r="A8" s="2" t="s">
        <v>19</v>
      </c>
      <c r="B8" s="10"/>
      <c r="C8" s="10"/>
      <c r="D8" s="10"/>
      <c r="E8" s="10"/>
      <c r="F8" s="10"/>
      <c r="G8" s="10"/>
      <c r="H8" s="5">
        <f>IF(ISNUMBER(B8),B8/6*0.02*500,0)+IF(ISNUMBER(C8),C8/6*0.017*500,0)+IF(ISNUMBER(D8),D8/6*0.012*500,0)+IF(ISNUMBER(E8),E8/6*0.017*500,0)+IF(ISNUMBER(F8),F8/6*0.008*500,0)+IF(ISNUMBER(G8),G8/6*0.016*500,0)</f>
        <v>0</v>
      </c>
      <c r="I8" s="2" t="str">
        <f>IF(H8="","",IF(H8&gt;=22.5,"erfüllt","NICHT erfüllt"))</f>
        <v>NICHT erfüllt</v>
      </c>
      <c r="J8" s="2" t="str">
        <f>IF(H8="","",IF(I8="erfüllt",RANK(H8,$H$6:$H$10),"AUSGESCHLOSSEN"))</f>
        <v>AUSGESCHLOSSEN</v>
      </c>
    </row>
    <row r="9" spans="1:10" x14ac:dyDescent="0.25">
      <c r="A9" s="2" t="s">
        <v>20</v>
      </c>
      <c r="B9" s="10"/>
      <c r="C9" s="10"/>
      <c r="D9" s="10"/>
      <c r="E9" s="10"/>
      <c r="F9" s="10"/>
      <c r="G9" s="10"/>
      <c r="H9" s="5">
        <f>IF(ISNUMBER(B9),B9/6*0.02*500,0)+IF(ISNUMBER(C9),C9/6*0.017*500,0)+IF(ISNUMBER(D9),D9/6*0.012*500,0)+IF(ISNUMBER(E9),E9/6*0.017*500,0)+IF(ISNUMBER(F9),F9/6*0.008*500,0)+IF(ISNUMBER(G9),G9/6*0.016*500,0)</f>
        <v>0</v>
      </c>
      <c r="I9" s="2" t="str">
        <f>IF(H9="","",IF(H9&gt;=22.5,"erfüllt","NICHT erfüllt"))</f>
        <v>NICHT erfüllt</v>
      </c>
      <c r="J9" s="2" t="str">
        <f>IF(H9="","",IF(I9="erfüllt",RANK(H9,$H$6:$H$10),"AUSGESCHLOSSEN"))</f>
        <v>AUSGESCHLOSSEN</v>
      </c>
    </row>
    <row r="10" spans="1:10" x14ac:dyDescent="0.25">
      <c r="A10" s="2" t="s">
        <v>21</v>
      </c>
      <c r="B10" s="10"/>
      <c r="C10" s="10"/>
      <c r="D10" s="10"/>
      <c r="E10" s="10"/>
      <c r="F10" s="10"/>
      <c r="G10" s="10"/>
      <c r="H10" s="5">
        <f>IF(ISNUMBER(B10),B10/6*0.02*500,0)+IF(ISNUMBER(C10),C10/6*0.017*500,0)+IF(ISNUMBER(D10),D10/6*0.012*500,0)+IF(ISNUMBER(E10),E10/6*0.017*500,0)+IF(ISNUMBER(F10),F10/6*0.008*500,0)+IF(ISNUMBER(G10),G10/6*0.016*500,0)</f>
        <v>0</v>
      </c>
      <c r="I10" s="2" t="str">
        <f>IF(H10="","",IF(H10&gt;=22.5,"erfüllt","NICHT erfüllt"))</f>
        <v>NICHT erfüllt</v>
      </c>
      <c r="J10" s="2" t="str">
        <f>IF(H10="","",IF(I10="erfüllt",RANK(H10,$H$6:$H$10),"AUSGESCHLOSSEN"))</f>
        <v>AUSGESCHLOSSEN</v>
      </c>
    </row>
  </sheetData>
  <mergeCells count="3">
    <mergeCell ref="A3:J3"/>
    <mergeCell ref="A1:F1"/>
    <mergeCell ref="G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"/>
  <sheetViews>
    <sheetView workbookViewId="0">
      <selection activeCell="A3" sqref="A3:J3"/>
    </sheetView>
  </sheetViews>
  <sheetFormatPr baseColWidth="10" defaultColWidth="8.7109375" defaultRowHeight="15" x14ac:dyDescent="0.25"/>
  <cols>
    <col min="1" max="1" width="28" customWidth="1"/>
    <col min="2" max="10" width="16" customWidth="1"/>
  </cols>
  <sheetData>
    <row r="1" spans="1:10" ht="36" customHeight="1" x14ac:dyDescent="0.25">
      <c r="A1" s="14" t="s">
        <v>40</v>
      </c>
      <c r="B1" s="13"/>
      <c r="C1" s="13"/>
      <c r="D1" s="13"/>
      <c r="E1" s="13"/>
      <c r="F1" s="13"/>
      <c r="G1" s="15" t="s">
        <v>1</v>
      </c>
      <c r="H1" s="13"/>
      <c r="I1" s="13"/>
      <c r="J1" s="13"/>
    </row>
    <row r="3" spans="1:10" x14ac:dyDescent="0.25">
      <c r="A3" s="12" t="s">
        <v>50</v>
      </c>
      <c r="B3" s="13"/>
      <c r="C3" s="13"/>
      <c r="D3" s="13"/>
      <c r="E3" s="13"/>
      <c r="F3" s="13"/>
      <c r="G3" s="13"/>
      <c r="H3" s="13"/>
      <c r="I3" s="13"/>
      <c r="J3" s="13"/>
    </row>
    <row r="5" spans="1:10" ht="49.9" customHeight="1" x14ac:dyDescent="0.25">
      <c r="A5" s="1" t="s">
        <v>2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27</v>
      </c>
    </row>
    <row r="6" spans="1:10" x14ac:dyDescent="0.25">
      <c r="A6" s="2" t="s">
        <v>17</v>
      </c>
      <c r="B6" s="10"/>
      <c r="C6" s="10"/>
      <c r="D6" s="10"/>
      <c r="E6" s="10"/>
      <c r="F6" s="10"/>
      <c r="G6" s="10"/>
      <c r="H6" s="5">
        <f>IF(ISNUMBER(B6),B6/6*0.009*500,0)+IF(ISNUMBER(C6),C6/6*0.013*500,0)+IF(ISNUMBER(D6),D6/6*0.009*500,0)+IF(ISNUMBER(E6),E6/6*0.013*500,0)+IF(ISNUMBER(F6),F6/6*0.006*500,0)+IF(ISNUMBER(G6),G6/6*0.01*500,0)</f>
        <v>0</v>
      </c>
      <c r="I6" s="2" t="str">
        <f>IF(H6="","",IF(H6&gt;=15,"erfüllt","NICHT erfüllt"))</f>
        <v>NICHT erfüllt</v>
      </c>
      <c r="J6" s="2" t="str">
        <f>IF(H6="","",IF(I6="erfüllt",RANK(H6,$H$6:$H$10),"AUSGESCHLOSSEN"))</f>
        <v>AUSGESCHLOSSEN</v>
      </c>
    </row>
    <row r="7" spans="1:10" x14ac:dyDescent="0.25">
      <c r="A7" s="2" t="s">
        <v>18</v>
      </c>
      <c r="B7" s="10"/>
      <c r="C7" s="10"/>
      <c r="D7" s="10"/>
      <c r="E7" s="10"/>
      <c r="F7" s="10"/>
      <c r="G7" s="10"/>
      <c r="H7" s="5">
        <f>IF(ISNUMBER(B7),B7/6*0.009*500,0)+IF(ISNUMBER(C7),C7/6*0.013*500,0)+IF(ISNUMBER(D7),D7/6*0.009*500,0)+IF(ISNUMBER(E7),E7/6*0.013*500,0)+IF(ISNUMBER(F7),F7/6*0.006*500,0)+IF(ISNUMBER(G7),G7/6*0.01*500,0)</f>
        <v>0</v>
      </c>
      <c r="I7" s="2" t="str">
        <f>IF(H7="","",IF(H7&gt;=15,"erfüllt","NICHT erfüllt"))</f>
        <v>NICHT erfüllt</v>
      </c>
      <c r="J7" s="2" t="str">
        <f>IF(H7="","",IF(I7="erfüllt",RANK(H7,$H$6:$H$10),"AUSGESCHLOSSEN"))</f>
        <v>AUSGESCHLOSSEN</v>
      </c>
    </row>
    <row r="8" spans="1:10" x14ac:dyDescent="0.25">
      <c r="A8" s="2" t="s">
        <v>19</v>
      </c>
      <c r="B8" s="10"/>
      <c r="C8" s="10"/>
      <c r="D8" s="10"/>
      <c r="E8" s="10"/>
      <c r="F8" s="10"/>
      <c r="G8" s="10"/>
      <c r="H8" s="5">
        <f>IF(ISNUMBER(B8),B8/6*0.009*500,0)+IF(ISNUMBER(C8),C8/6*0.013*500,0)+IF(ISNUMBER(D8),D8/6*0.009*500,0)+IF(ISNUMBER(E8),E8/6*0.013*500,0)+IF(ISNUMBER(F8),F8/6*0.006*500,0)+IF(ISNUMBER(G8),G8/6*0.01*500,0)</f>
        <v>0</v>
      </c>
      <c r="I8" s="2" t="str">
        <f>IF(H8="","",IF(H8&gt;=15,"erfüllt","NICHT erfüllt"))</f>
        <v>NICHT erfüllt</v>
      </c>
      <c r="J8" s="2" t="str">
        <f>IF(H8="","",IF(I8="erfüllt",RANK(H8,$H$6:$H$10),"AUSGESCHLOSSEN"))</f>
        <v>AUSGESCHLOSSEN</v>
      </c>
    </row>
    <row r="9" spans="1:10" x14ac:dyDescent="0.25">
      <c r="A9" s="2" t="s">
        <v>20</v>
      </c>
      <c r="B9" s="10"/>
      <c r="C9" s="10"/>
      <c r="D9" s="10"/>
      <c r="E9" s="10"/>
      <c r="F9" s="10"/>
      <c r="G9" s="10"/>
      <c r="H9" s="5">
        <f>IF(ISNUMBER(B9),B9/6*0.009*500,0)+IF(ISNUMBER(C9),C9/6*0.013*500,0)+IF(ISNUMBER(D9),D9/6*0.009*500,0)+IF(ISNUMBER(E9),E9/6*0.013*500,0)+IF(ISNUMBER(F9),F9/6*0.006*500,0)+IF(ISNUMBER(G9),G9/6*0.01*500,0)</f>
        <v>0</v>
      </c>
      <c r="I9" s="2" t="str">
        <f>IF(H9="","",IF(H9&gt;=15,"erfüllt","NICHT erfüllt"))</f>
        <v>NICHT erfüllt</v>
      </c>
      <c r="J9" s="2" t="str">
        <f>IF(H9="","",IF(I9="erfüllt",RANK(H9,$H$6:$H$10),"AUSGESCHLOSSEN"))</f>
        <v>AUSGESCHLOSSEN</v>
      </c>
    </row>
    <row r="10" spans="1:10" x14ac:dyDescent="0.25">
      <c r="A10" s="2" t="s">
        <v>21</v>
      </c>
      <c r="B10" s="10"/>
      <c r="C10" s="10"/>
      <c r="D10" s="10"/>
      <c r="E10" s="10"/>
      <c r="F10" s="10"/>
      <c r="G10" s="10"/>
      <c r="H10" s="5">
        <f>IF(ISNUMBER(B10),B10/6*0.009*500,0)+IF(ISNUMBER(C10),C10/6*0.013*500,0)+IF(ISNUMBER(D10),D10/6*0.009*500,0)+IF(ISNUMBER(E10),E10/6*0.013*500,0)+IF(ISNUMBER(F10),F10/6*0.006*500,0)+IF(ISNUMBER(G10),G10/6*0.01*500,0)</f>
        <v>0</v>
      </c>
      <c r="I10" s="2" t="str">
        <f>IF(H10="","",IF(H10&gt;=15,"erfüllt","NICHT erfüllt"))</f>
        <v>NICHT erfüllt</v>
      </c>
      <c r="J10" s="2" t="str">
        <f>IF(H10="","",IF(I10="erfüllt",RANK(H10,$H$6:$H$10),"AUSGESCHLOSSEN"))</f>
        <v>AUSGESCHLOSSEN</v>
      </c>
    </row>
  </sheetData>
  <mergeCells count="3">
    <mergeCell ref="A3:J3"/>
    <mergeCell ref="A1:F1"/>
    <mergeCell ref="G1:J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"/>
  <sheetViews>
    <sheetView workbookViewId="0">
      <selection activeCell="F15" sqref="F15"/>
    </sheetView>
  </sheetViews>
  <sheetFormatPr baseColWidth="10" defaultColWidth="8.7109375" defaultRowHeight="15" x14ac:dyDescent="0.25"/>
  <cols>
    <col min="1" max="1" width="28" customWidth="1"/>
    <col min="2" max="10" width="16" customWidth="1"/>
  </cols>
  <sheetData>
    <row r="1" spans="1:10" ht="36" customHeight="1" x14ac:dyDescent="0.25">
      <c r="A1" s="14" t="s">
        <v>0</v>
      </c>
      <c r="B1" s="13"/>
      <c r="C1" s="13"/>
      <c r="D1" s="13"/>
      <c r="E1" s="13"/>
      <c r="F1" s="13"/>
      <c r="G1" s="15" t="s">
        <v>1</v>
      </c>
      <c r="H1" s="13"/>
      <c r="I1" s="13"/>
      <c r="J1" s="13"/>
    </row>
    <row r="5" spans="1:10" ht="48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10" x14ac:dyDescent="0.25">
      <c r="A6" s="2" t="str">
        <f>'1. Preis'!A6</f>
        <v>Bieter 1</v>
      </c>
      <c r="B6" s="5" t="str">
        <f>IFERROR('1. Preis'!D6,"")</f>
        <v/>
      </c>
      <c r="C6" s="5" t="str">
        <f>IFERROR('2. Funktionsumfang'!D6,"")</f>
        <v/>
      </c>
      <c r="D6" s="5" t="str">
        <f>IFERROR('3. Usability'!C6,"")</f>
        <v/>
      </c>
      <c r="E6" s="5">
        <f>IFERROR('4. Verzeichnis-Konzept'!H6,"")</f>
        <v>0</v>
      </c>
      <c r="F6" s="5">
        <f>IFERROR('5. Migrations-Konzept'!H6,"")</f>
        <v>0</v>
      </c>
      <c r="G6" s="11">
        <f>IFERROR(SUM(B6:F6),"")</f>
        <v>0</v>
      </c>
      <c r="H6" s="2" t="str">
        <f>IF(OR(C6="",C6&lt;75,D6="",D6&lt;62.5,E6="",E6&lt;22.5,F6="",F6&lt;15),"NICHT erfüllt","erfüllt")</f>
        <v>NICHT erfüllt</v>
      </c>
      <c r="I6" s="2" t="str">
        <f>IF(G6="","",IF(H6="erfüllt",RANK(G6,$G$6:$G$10),"AUSGESCHLOSSEN"))</f>
        <v>AUSGESCHLOSSEN</v>
      </c>
    </row>
    <row r="7" spans="1:10" x14ac:dyDescent="0.25">
      <c r="A7" s="2" t="str">
        <f>'1. Preis'!A7</f>
        <v>Bieter 2</v>
      </c>
      <c r="B7" s="5" t="str">
        <f>IFERROR('1. Preis'!D7,"")</f>
        <v/>
      </c>
      <c r="C7" s="5" t="str">
        <f>IFERROR('2. Funktionsumfang'!D7,"")</f>
        <v/>
      </c>
      <c r="D7" s="5" t="str">
        <f>IFERROR('3. Usability'!C7,"")</f>
        <v/>
      </c>
      <c r="E7" s="5">
        <f>IFERROR('4. Verzeichnis-Konzept'!H7,"")</f>
        <v>0</v>
      </c>
      <c r="F7" s="5">
        <f>IFERROR('5. Migrations-Konzept'!H7,"")</f>
        <v>0</v>
      </c>
      <c r="G7" s="11">
        <f>IFERROR(SUM(B7:F7),"")</f>
        <v>0</v>
      </c>
      <c r="H7" s="2" t="str">
        <f>IF(OR(C7="",C7&lt;75,D7="",D7&lt;62.5,E7="",E7&lt;22.5,F7="",F7&lt;15),"NICHT erfüllt","erfüllt")</f>
        <v>NICHT erfüllt</v>
      </c>
      <c r="I7" s="2" t="str">
        <f>IF(G7="","",IF(H7="erfüllt",RANK(G7,$G$6:$G$10),"AUSGESCHLOSSEN"))</f>
        <v>AUSGESCHLOSSEN</v>
      </c>
    </row>
    <row r="8" spans="1:10" x14ac:dyDescent="0.25">
      <c r="A8" s="2" t="str">
        <f>'1. Preis'!A8</f>
        <v>Bieter 3</v>
      </c>
      <c r="B8" s="5" t="str">
        <f>IFERROR('1. Preis'!D8,"")</f>
        <v/>
      </c>
      <c r="C8" s="5" t="str">
        <f>IFERROR('2. Funktionsumfang'!D8,"")</f>
        <v/>
      </c>
      <c r="D8" s="5" t="str">
        <f>IFERROR('3. Usability'!C8,"")</f>
        <v/>
      </c>
      <c r="E8" s="5">
        <f>IFERROR('4. Verzeichnis-Konzept'!H8,"")</f>
        <v>0</v>
      </c>
      <c r="F8" s="5">
        <f>IFERROR('5. Migrations-Konzept'!H8,"")</f>
        <v>0</v>
      </c>
      <c r="G8" s="11">
        <f>IFERROR(SUM(B8:F8),"")</f>
        <v>0</v>
      </c>
      <c r="H8" s="2" t="str">
        <f>IF(OR(C8="",C8&lt;75,D8="",D8&lt;62.5,E8="",E8&lt;22.5,F8="",F8&lt;15),"NICHT erfüllt","erfüllt")</f>
        <v>NICHT erfüllt</v>
      </c>
      <c r="I8" s="2" t="str">
        <f>IF(G8="","",IF(H8="erfüllt",RANK(G8,$G$6:$G$10),"AUSGESCHLOSSEN"))</f>
        <v>AUSGESCHLOSSEN</v>
      </c>
    </row>
    <row r="9" spans="1:10" x14ac:dyDescent="0.25">
      <c r="A9" s="2" t="str">
        <f>'1. Preis'!A9</f>
        <v>Bieter 4</v>
      </c>
      <c r="B9" s="5" t="str">
        <f>IFERROR('1. Preis'!D9,"")</f>
        <v/>
      </c>
      <c r="C9" s="5" t="str">
        <f>IFERROR('2. Funktionsumfang'!D9,"")</f>
        <v/>
      </c>
      <c r="D9" s="5" t="str">
        <f>IFERROR('3. Usability'!C9,"")</f>
        <v/>
      </c>
      <c r="E9" s="5">
        <f>IFERROR('4. Verzeichnis-Konzept'!H9,"")</f>
        <v>0</v>
      </c>
      <c r="F9" s="5">
        <f>IFERROR('5. Migrations-Konzept'!H9,"")</f>
        <v>0</v>
      </c>
      <c r="G9" s="11">
        <f>IFERROR(SUM(B9:F9),"")</f>
        <v>0</v>
      </c>
      <c r="H9" s="2" t="str">
        <f>IF(OR(C9="",C9&lt;75,D9="",D9&lt;62.5,E9="",E9&lt;22.5,F9="",F9&lt;15),"NICHT erfüllt","erfüllt")</f>
        <v>NICHT erfüllt</v>
      </c>
      <c r="I9" s="2" t="str">
        <f>IF(G9="","",IF(H9="erfüllt",RANK(G9,$G$6:$G$10),"AUSGESCHLOSSEN"))</f>
        <v>AUSGESCHLOSSEN</v>
      </c>
    </row>
    <row r="10" spans="1:10" x14ac:dyDescent="0.25">
      <c r="A10" s="2" t="str">
        <f>'1. Preis'!A10</f>
        <v>Bieter 5</v>
      </c>
      <c r="B10" s="5" t="str">
        <f>IFERROR('1. Preis'!D10,"")</f>
        <v/>
      </c>
      <c r="C10" s="5" t="str">
        <f>IFERROR('2. Funktionsumfang'!D10,"")</f>
        <v/>
      </c>
      <c r="D10" s="5" t="str">
        <f>IFERROR('3. Usability'!C10,"")</f>
        <v/>
      </c>
      <c r="E10" s="5">
        <f>IFERROR('4. Verzeichnis-Konzept'!H10,"")</f>
        <v>0</v>
      </c>
      <c r="F10" s="5">
        <f>IFERROR('5. Migrations-Konzept'!H10,"")</f>
        <v>0</v>
      </c>
      <c r="G10" s="11">
        <f>IFERROR(SUM(B10:F10),"")</f>
        <v>0</v>
      </c>
      <c r="H10" s="2" t="str">
        <f>IF(OR(C10="",C10&lt;75,D10="",D10&lt;62.5,E10="",E10&lt;22.5,F10="",F10&lt;15),"NICHT erfüllt","erfüllt")</f>
        <v>NICHT erfüllt</v>
      </c>
      <c r="I10" s="2" t="str">
        <f>IF(G10="","",IF(H10="erfüllt",RANK(G10,$G$6:$G$10),"AUSGESCHLOSSEN"))</f>
        <v>AUSGESCHLOSSEN</v>
      </c>
    </row>
  </sheetData>
  <mergeCells count="2">
    <mergeCell ref="A1:F1"/>
    <mergeCell ref="G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1. Preis</vt:lpstr>
      <vt:lpstr>2. Funktionsumfang</vt:lpstr>
      <vt:lpstr>3. Usability</vt:lpstr>
      <vt:lpstr>4. Verzeichnis-Konzept</vt:lpstr>
      <vt:lpstr>5. Migrations-Konzept</vt:lpstr>
      <vt:lpstr>6. Gesamtbewertung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Sarisoy, Gülbahar</dc:creator>
  <cp:lastModifiedBy>Sarisoy, Gülbahar</cp:lastModifiedBy>
  <dcterms:created xsi:type="dcterms:W3CDTF">2026-10-05T10:32:58Z</dcterms:created>
  <dcterms:modified xsi:type="dcterms:W3CDTF">2026-10-08T12:53:06Z</dcterms:modified>
</cp:coreProperties>
</file>