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J:\Akten\Mandate\2025\236_25\Vergabeakte\A_Vergabevorbereitung\6_VU Entwürfe\Los 2\2026-10-12 Formblätter\"/>
    </mc:Choice>
  </mc:AlternateContent>
  <xr:revisionPtr revIDLastSave="0" documentId="13_ncr:1_{D4BB26B4-236F-418B-A4B7-1776588240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bjektplanung Freianlagen" sheetId="2" r:id="rId1"/>
  </sheets>
  <definedNames>
    <definedName name="_xlnm.Print_Area" localSheetId="0">'Objektplanung Freianlagen'!$A$1:$H$52</definedName>
    <definedName name="_xlnm.Print_Titles" localSheetId="0">'Objektplanung Freianlagen'!$1:$5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2" l="1"/>
  <c r="G42" i="2"/>
  <c r="G13" i="2"/>
  <c r="H13" i="2"/>
  <c r="H14" i="2"/>
  <c r="H15" i="2"/>
  <c r="H16" i="2"/>
  <c r="H17" i="2"/>
  <c r="O55" i="2"/>
  <c r="N55" i="2"/>
  <c r="M55" i="2"/>
  <c r="F14" i="2" l="1"/>
  <c r="E15" i="2" a="1"/>
  <c r="E15" i="2" s="1"/>
  <c r="F15" i="2" s="1"/>
  <c r="G14" i="2"/>
  <c r="G15" i="2" l="1"/>
  <c r="G16" i="2" s="1"/>
  <c r="F16" i="2"/>
  <c r="G17" i="2" l="1"/>
  <c r="D28" i="2" s="1"/>
  <c r="D25" i="2" l="1"/>
  <c r="D27" i="2"/>
  <c r="D29" i="2"/>
  <c r="D26" i="2"/>
  <c r="D22" i="2"/>
  <c r="D23" i="2"/>
  <c r="D24" i="2"/>
  <c r="D21" i="2"/>
  <c r="G47" i="2"/>
  <c r="G46" i="2"/>
  <c r="G45" i="2"/>
  <c r="D30" i="2" l="1"/>
  <c r="G48" i="2"/>
  <c r="C30" i="2"/>
  <c r="G27" i="2" l="1"/>
  <c r="G24" i="2" l="1"/>
  <c r="G23" i="2"/>
  <c r="G22" i="2"/>
  <c r="G28" i="2"/>
  <c r="G25" i="2"/>
  <c r="G29" i="2"/>
  <c r="G26" i="2"/>
  <c r="G21" i="2"/>
  <c r="G30" i="2" l="1"/>
  <c r="G31" i="2" l="1"/>
  <c r="G32" i="2" s="1"/>
  <c r="G33" i="2" l="1"/>
  <c r="G34" i="2" s="1"/>
  <c r="G50" i="2" s="1"/>
  <c r="G51" i="2" l="1"/>
  <c r="G52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<sst xmlns="http://schemas.openxmlformats.org/spreadsheetml/2006/main" count="102" uniqueCount="74">
  <si>
    <t>D.2_Preisblatt</t>
  </si>
  <si>
    <t>Offenes Verfahren gem. § 15 VgV</t>
  </si>
  <si>
    <t>Bitte nehmen Sie nur in den hellgrün hinterlegten Zellen Eintragungen vor. Voreingestellte Werte dürfen überschrieben werden.</t>
  </si>
  <si>
    <t>Bietername:</t>
  </si>
  <si>
    <t>Anrechenbare Kosten</t>
  </si>
  <si>
    <t>Grundhonorar</t>
  </si>
  <si>
    <t>HOAI/
Auftrag</t>
  </si>
  <si>
    <t>Honorar</t>
  </si>
  <si>
    <t>Zuschlag</t>
  </si>
  <si>
    <t>Abschlag</t>
  </si>
  <si>
    <t>Preis</t>
  </si>
  <si>
    <t>A) Grundleistungen</t>
  </si>
  <si>
    <t>Leistungsphase 1</t>
  </si>
  <si>
    <t>Grundlagenermittlung</t>
  </si>
  <si>
    <t>netto</t>
  </si>
  <si>
    <t>Leistungsphase 2</t>
  </si>
  <si>
    <t>Vorplanung</t>
  </si>
  <si>
    <t>Leistungsphase 3</t>
  </si>
  <si>
    <t>Entwurfsplanung</t>
  </si>
  <si>
    <t>Leistungsphase 4</t>
  </si>
  <si>
    <t>Genehmigungsplanung</t>
  </si>
  <si>
    <t>Leistungsphase 5</t>
  </si>
  <si>
    <t>Ausführungsplanung</t>
  </si>
  <si>
    <t>Leistungsphase 6</t>
  </si>
  <si>
    <t>Vorbereitung der Vergabe</t>
  </si>
  <si>
    <t>Leistungsphase 7</t>
  </si>
  <si>
    <t xml:space="preserve">Mitwirkung bei der Vergabe </t>
  </si>
  <si>
    <t>Leistungsphase 8</t>
  </si>
  <si>
    <t>Objektüberwachung – Bauüberwachung und Dokumentation</t>
  </si>
  <si>
    <t>Leistungsphase 9</t>
  </si>
  <si>
    <t>Objektbetreuung</t>
  </si>
  <si>
    <t>Zwischensumme</t>
  </si>
  <si>
    <t>Umbau-/Modernisierungszuschlag</t>
  </si>
  <si>
    <t>Nebenkosten</t>
  </si>
  <si>
    <t>Zwischensumme Grundleistungen</t>
  </si>
  <si>
    <t>B) Besondere Leistungen</t>
  </si>
  <si>
    <t>Zwischensumme Besondere Leistungen</t>
  </si>
  <si>
    <t>C) Zusätzliche Leistungen</t>
  </si>
  <si>
    <t xml:space="preserve">Stundensätze gem. § 5 Ziffer 5.5 des Vertrages für beauftragte individuelle Leistungen die von den sonstigen Vergütungsregelungen des Vertrags nicht erfasst werden. Diese Stundensätze gelten für die nach Aufwand abzurechnenden gesondert beauftragte individuelle Leistungen </t>
  </si>
  <si>
    <t>Mengenvordersatz</t>
  </si>
  <si>
    <t>Stundensatz Technische Mitarbeiter (w/m/d)</t>
  </si>
  <si>
    <t>Zwischensumme Zusätzliche Leistungen</t>
  </si>
  <si>
    <t>A) Grundleistungen + B) Besondere Leistungen + C) Zusätzliche Leistungen</t>
  </si>
  <si>
    <t>Summe A) Grundleistungen + B) Besondere Leistungen + C) Zusätzliche Leistungen</t>
  </si>
  <si>
    <t>Mehrwertsteuer</t>
  </si>
  <si>
    <t>Wertungspreis</t>
  </si>
  <si>
    <t>brutto</t>
  </si>
  <si>
    <t>AUSGEBLENDET</t>
  </si>
  <si>
    <t>AK</t>
  </si>
  <si>
    <t>HZ I von</t>
  </si>
  <si>
    <t>HZ V bis</t>
  </si>
  <si>
    <t>HZ I bis bzw. HZ II von</t>
  </si>
  <si>
    <t>HZ II bis bzw. HZ III von</t>
  </si>
  <si>
    <t>HZ III bis bzw. HZ IV von</t>
  </si>
  <si>
    <t>HZ IV bis bzw. HZ V von</t>
  </si>
  <si>
    <t>Tabellenwert unten</t>
  </si>
  <si>
    <t>Tabellenwert oben</t>
  </si>
  <si>
    <t>Honorarzone</t>
  </si>
  <si>
    <t>Honorarsatz</t>
  </si>
  <si>
    <t>Basishonorarsatz</t>
  </si>
  <si>
    <t>Ermittlung des Grundhonorars</t>
  </si>
  <si>
    <t>Stundensatz Projektleiter/stellvertretender Projektleiter (w/m/d)</t>
  </si>
  <si>
    <t>Kostengruppe 500</t>
  </si>
  <si>
    <t>Freizeitgesellschaft Metropole Ruhr mbH</t>
  </si>
  <si>
    <t>Stundensatz Landschaftsarchitekten/Architekten/Ingenieure (w/m/d)</t>
  </si>
  <si>
    <t>Leistungen der Objektplanung: Freianlagen
gemäß § 40 HOAI i. V. m. Anlage 11 Nummer 11.1 zur HOAI</t>
  </si>
  <si>
    <t>236/25 - Sanierung und Erweiterung des Hallenbades im Revierpark Vonderort, Freianlagenplanung Los 2</t>
  </si>
  <si>
    <t>- Erstelluung eines koordinierten Leitungsplans mit Kollisionsprüfung in der LPH 5</t>
  </si>
  <si>
    <t>- Koordination der Erdarbeiten für die Badewasser- und Entwässerungsleitungen in der LPH 8</t>
  </si>
  <si>
    <t>- örtliche Aufnahme der Bestandsflächen der Sauna und der Pergola zur Integration in die Planung in der LPH 1</t>
  </si>
  <si>
    <t>III</t>
  </si>
  <si>
    <t>- Planung der Entwässerungsrinnen und Wasserspiele – Anteil LPH 1–3 (Stufe 1)</t>
  </si>
  <si>
    <t>- Planung der Entwässerungsrinnen und Wasserspiele – Anteil LPH 4–5 (Stufe 2)</t>
  </si>
  <si>
    <t>Alle u. g. Besonderen Leistungen sind mit einem Pauschalbetrag anzubieten. Sie werden im Rahmen der angegebenen Stufe beauftragt.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</si>
</sst>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164" formatCode="#,##0.00\ &quot;€&quot;"/>
    <numFmt numFmtId="165" formatCode="0\ %"/>
    <numFmt numFmtId="166" formatCode="0.00\ %"/>
    <numFmt numFmtId="167" formatCode="#,##0\ &quot;€&quot;"/>
  </numFmts>
  <fonts count="1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Segoe UI"/>
      <family val="2"/>
    </font>
    <font>
      <sz val="9"/>
      <color theme="1"/>
      <name val="Segoe UI"/>
      <family val="2"/>
    </font>
    <font>
      <sz val="7"/>
      <color theme="1"/>
      <name val="Segoe UI"/>
      <family val="2"/>
    </font>
    <font>
      <b/>
      <sz val="11"/>
      <color rgb="FFFF0000"/>
      <name val="Segoe UI"/>
      <family val="2"/>
    </font>
    <font>
      <b/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color rgb="FF000000"/>
      <name val="Segoe UI"/>
      <family val="2"/>
    </font>
    <font>
      <sz val="11"/>
      <name val="Segoe UI"/>
      <family val="2"/>
    </font>
    <font>
      <b/>
      <sz val="11"/>
      <color rgb="FF000000"/>
      <name val="Segoe UI"/>
      <family val="2"/>
    </font>
    <font>
      <b/>
      <sz val="11"/>
      <name val="Segoe UI"/>
      <family val="2"/>
    </font>
    <font>
      <sz val="10"/>
      <color theme="1"/>
      <name val="Segoe UI"/>
      <family val="2"/>
    </font>
    <font>
      <b/>
      <sz val="11"/>
      <color theme="0"/>
      <name val="Segoe UI"/>
      <family val="2"/>
    </font>
    <font>
      <b/>
      <sz val="10"/>
      <color theme="1"/>
      <name val="Segoe UI"/>
      <family val="2"/>
    </font>
    <font>
      <sz val="10"/>
      <name val="Segoe UI"/>
      <family val="2"/>
    </font>
    <font>
      <sz val="8"/>
      <name val="Segoe UI"/>
      <family val="2"/>
    </font>
    <font>
      <sz val="11"/>
      <color theme="2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1A6BB0"/>
        <bgColor indexed="64"/>
      </patternFill>
    </fill>
    <fill>
      <patternFill patternType="solid">
        <fgColor rgb="FFAFD4F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" fontId="1" fillId="0" borderId="0"/>
  </cellStyleXfs>
  <cellXfs count="165">
    <xf numFmtId="0" fontId="0" fillId="0" borderId="0" xfId="0"/>
    <xf numFmtId="0" fontId="2" fillId="0" borderId="0" xfId="0" applyFont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2" fillId="4" borderId="2" xfId="0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165" fontId="9" fillId="4" borderId="2" xfId="0" applyNumberFormat="1" applyFont="1" applyFill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165" fontId="11" fillId="4" borderId="3" xfId="0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2" fillId="0" borderId="0" xfId="0" applyFont="1" applyAlignment="1">
      <alignment vertical="center"/>
    </xf>
    <xf numFmtId="0" fontId="13" fillId="5" borderId="3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164" fontId="12" fillId="5" borderId="4" xfId="0" applyNumberFormat="1" applyFont="1" applyFill="1" applyBorder="1" applyAlignment="1">
      <alignment horizontal="left" vertical="center"/>
    </xf>
    <xf numFmtId="164" fontId="12" fillId="0" borderId="0" xfId="0" applyNumberFormat="1" applyFont="1" applyAlignment="1">
      <alignment horizontal="center" vertical="center"/>
    </xf>
    <xf numFmtId="49" fontId="6" fillId="6" borderId="5" xfId="0" applyNumberFormat="1" applyFont="1" applyFill="1" applyBorder="1" applyAlignment="1">
      <alignment vertical="center"/>
    </xf>
    <xf numFmtId="49" fontId="6" fillId="6" borderId="6" xfId="0" applyNumberFormat="1" applyFont="1" applyFill="1" applyBorder="1" applyAlignment="1">
      <alignment vertical="center"/>
    </xf>
    <xf numFmtId="49" fontId="6" fillId="6" borderId="1" xfId="0" applyNumberFormat="1" applyFont="1" applyFill="1" applyBorder="1" applyAlignment="1">
      <alignment horizontal="center" vertical="center"/>
    </xf>
    <xf numFmtId="49" fontId="6" fillId="6" borderId="3" xfId="0" applyNumberFormat="1" applyFont="1" applyFill="1" applyBorder="1" applyAlignment="1">
      <alignment horizontal="center" vertical="center"/>
    </xf>
    <xf numFmtId="49" fontId="6" fillId="6" borderId="3" xfId="0" applyNumberFormat="1" applyFont="1" applyFill="1" applyBorder="1" applyAlignment="1">
      <alignment vertical="center"/>
    </xf>
    <xf numFmtId="49" fontId="6" fillId="6" borderId="1" xfId="0" applyNumberFormat="1" applyFont="1" applyFill="1" applyBorder="1" applyAlignment="1">
      <alignment vertical="center"/>
    </xf>
    <xf numFmtId="164" fontId="12" fillId="6" borderId="4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164" fontId="2" fillId="2" borderId="3" xfId="0" applyNumberFormat="1" applyFont="1" applyFill="1" applyBorder="1" applyAlignment="1">
      <alignment vertical="center"/>
    </xf>
    <xf numFmtId="166" fontId="2" fillId="2" borderId="3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164" fontId="12" fillId="2" borderId="4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66" fontId="2" fillId="3" borderId="3" xfId="0" applyNumberFormat="1" applyFont="1" applyFill="1" applyBorder="1" applyAlignment="1" applyProtection="1">
      <alignment horizontal="right" vertical="center"/>
      <protection locked="0"/>
    </xf>
    <xf numFmtId="49" fontId="2" fillId="2" borderId="3" xfId="0" applyNumberFormat="1" applyFont="1" applyFill="1" applyBorder="1" applyAlignment="1">
      <alignment vertical="center"/>
    </xf>
    <xf numFmtId="10" fontId="2" fillId="2" borderId="3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vertical="center"/>
    </xf>
    <xf numFmtId="164" fontId="6" fillId="2" borderId="3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10" fontId="6" fillId="2" borderId="3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49" fontId="6" fillId="6" borderId="2" xfId="0" applyNumberFormat="1" applyFont="1" applyFill="1" applyBorder="1" applyAlignment="1">
      <alignment vertical="center"/>
    </xf>
    <xf numFmtId="49" fontId="6" fillId="6" borderId="2" xfId="0" applyNumberFormat="1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right" vertical="center"/>
    </xf>
    <xf numFmtId="164" fontId="2" fillId="3" borderId="5" xfId="0" applyNumberFormat="1" applyFont="1" applyFill="1" applyBorder="1" applyAlignment="1" applyProtection="1">
      <alignment vertical="center"/>
      <protection locked="0"/>
    </xf>
    <xf numFmtId="164" fontId="12" fillId="0" borderId="4" xfId="0" applyNumberFormat="1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10" fontId="6" fillId="2" borderId="2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164" fontId="14" fillId="0" borderId="4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64" fontId="14" fillId="2" borderId="4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49" fontId="6" fillId="7" borderId="1" xfId="0" applyNumberFormat="1" applyFont="1" applyFill="1" applyBorder="1" applyAlignment="1">
      <alignment vertical="center"/>
    </xf>
    <xf numFmtId="0" fontId="6" fillId="7" borderId="2" xfId="0" applyFont="1" applyFill="1" applyBorder="1" applyAlignment="1">
      <alignment vertical="center"/>
    </xf>
    <xf numFmtId="0" fontId="6" fillId="7" borderId="4" xfId="0" applyFont="1" applyFill="1" applyBorder="1" applyAlignment="1">
      <alignment vertical="center"/>
    </xf>
    <xf numFmtId="164" fontId="6" fillId="7" borderId="1" xfId="0" applyNumberFormat="1" applyFont="1" applyFill="1" applyBorder="1" applyAlignment="1">
      <alignment vertical="center"/>
    </xf>
    <xf numFmtId="164" fontId="6" fillId="7" borderId="4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49" fontId="12" fillId="0" borderId="0" xfId="0" applyNumberFormat="1" applyFont="1" applyAlignment="1">
      <alignment vertical="center"/>
    </xf>
    <xf numFmtId="164" fontId="12" fillId="0" borderId="0" xfId="0" applyNumberFormat="1" applyFont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7" fontId="16" fillId="4" borderId="15" xfId="0" applyNumberFormat="1" applyFont="1" applyFill="1" applyBorder="1" applyAlignment="1">
      <alignment horizontal="right" vertical="center" wrapText="1"/>
    </xf>
    <xf numFmtId="167" fontId="16" fillId="4" borderId="16" xfId="0" applyNumberFormat="1" applyFont="1" applyFill="1" applyBorder="1" applyAlignment="1">
      <alignment horizontal="right" vertical="center" wrapText="1"/>
    </xf>
    <xf numFmtId="164" fontId="16" fillId="4" borderId="14" xfId="0" applyNumberFormat="1" applyFont="1" applyFill="1" applyBorder="1" applyAlignment="1">
      <alignment horizontal="right" vertical="center" wrapText="1"/>
    </xf>
    <xf numFmtId="164" fontId="16" fillId="0" borderId="14" xfId="0" applyNumberFormat="1" applyFont="1" applyBorder="1" applyAlignment="1">
      <alignment horizontal="right" vertical="center" wrapText="1"/>
    </xf>
    <xf numFmtId="8" fontId="8" fillId="4" borderId="1" xfId="0" applyNumberFormat="1" applyFont="1" applyFill="1" applyBorder="1" applyAlignment="1">
      <alignment vertical="center"/>
    </xf>
    <xf numFmtId="164" fontId="9" fillId="4" borderId="2" xfId="0" quotePrefix="1" applyNumberFormat="1" applyFont="1" applyFill="1" applyBorder="1" applyAlignment="1">
      <alignment vertical="center" shrinkToFit="1"/>
    </xf>
    <xf numFmtId="167" fontId="8" fillId="4" borderId="1" xfId="0" quotePrefix="1" applyNumberFormat="1" applyFont="1" applyFill="1" applyBorder="1" applyAlignment="1">
      <alignment vertical="center"/>
    </xf>
    <xf numFmtId="167" fontId="8" fillId="4" borderId="1" xfId="0" applyNumberFormat="1" applyFont="1" applyFill="1" applyBorder="1" applyAlignment="1">
      <alignment vertical="center"/>
    </xf>
    <xf numFmtId="164" fontId="9" fillId="4" borderId="3" xfId="0" quotePrefix="1" applyNumberFormat="1" applyFont="1" applyFill="1" applyBorder="1" applyAlignment="1">
      <alignment vertical="center" shrinkToFit="1"/>
    </xf>
    <xf numFmtId="0" fontId="7" fillId="4" borderId="4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164" fontId="2" fillId="4" borderId="2" xfId="0" applyNumberFormat="1" applyFont="1" applyFill="1" applyBorder="1" applyAlignment="1">
      <alignment vertical="center"/>
    </xf>
    <xf numFmtId="164" fontId="7" fillId="4" borderId="2" xfId="0" applyNumberFormat="1" applyFont="1" applyFill="1" applyBorder="1" applyAlignment="1">
      <alignment vertical="center"/>
    </xf>
    <xf numFmtId="8" fontId="9" fillId="4" borderId="1" xfId="0" applyNumberFormat="1" applyFont="1" applyFill="1" applyBorder="1" applyAlignment="1">
      <alignment vertical="center"/>
    </xf>
    <xf numFmtId="8" fontId="9" fillId="4" borderId="1" xfId="0" applyNumberFormat="1" applyFont="1" applyFill="1" applyBorder="1" applyAlignment="1">
      <alignment horizontal="right" vertical="center"/>
    </xf>
    <xf numFmtId="164" fontId="9" fillId="4" borderId="1" xfId="0" quotePrefix="1" applyNumberFormat="1" applyFont="1" applyFill="1" applyBorder="1" applyAlignment="1">
      <alignment vertical="center" shrinkToFit="1"/>
    </xf>
    <xf numFmtId="164" fontId="9" fillId="4" borderId="1" xfId="0" quotePrefix="1" applyNumberFormat="1" applyFont="1" applyFill="1" applyBorder="1" applyAlignment="1">
      <alignment vertical="center"/>
    </xf>
    <xf numFmtId="8" fontId="11" fillId="4" borderId="1" xfId="0" applyNumberFormat="1" applyFont="1" applyFill="1" applyBorder="1" applyAlignment="1">
      <alignment vertical="center"/>
    </xf>
    <xf numFmtId="0" fontId="17" fillId="4" borderId="4" xfId="0" applyFont="1" applyFill="1" applyBorder="1" applyAlignment="1">
      <alignment horizontal="right" vertical="center"/>
    </xf>
    <xf numFmtId="167" fontId="8" fillId="4" borderId="3" xfId="0" quotePrefix="1" applyNumberFormat="1" applyFont="1" applyFill="1" applyBorder="1" applyAlignment="1">
      <alignment vertical="center"/>
    </xf>
    <xf numFmtId="10" fontId="9" fillId="4" borderId="4" xfId="0" applyNumberFormat="1" applyFont="1" applyFill="1" applyBorder="1" applyAlignment="1">
      <alignment horizontal="right" vertical="center"/>
    </xf>
    <xf numFmtId="164" fontId="9" fillId="4" borderId="4" xfId="0" quotePrefix="1" applyNumberFormat="1" applyFont="1" applyFill="1" applyBorder="1" applyAlignment="1">
      <alignment vertical="center" shrinkToFit="1"/>
    </xf>
    <xf numFmtId="164" fontId="9" fillId="4" borderId="4" xfId="0" quotePrefix="1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165" fontId="11" fillId="4" borderId="2" xfId="0" applyNumberFormat="1" applyFont="1" applyFill="1" applyBorder="1" applyAlignment="1">
      <alignment vertical="center"/>
    </xf>
    <xf numFmtId="8" fontId="11" fillId="4" borderId="4" xfId="0" applyNumberFormat="1" applyFont="1" applyFill="1" applyBorder="1" applyAlignment="1">
      <alignment vertical="center"/>
    </xf>
    <xf numFmtId="8" fontId="9" fillId="4" borderId="2" xfId="0" applyNumberFormat="1" applyFont="1" applyFill="1" applyBorder="1" applyAlignment="1">
      <alignment vertical="center"/>
    </xf>
    <xf numFmtId="8" fontId="9" fillId="4" borderId="2" xfId="0" applyNumberFormat="1" applyFont="1" applyFill="1" applyBorder="1" applyAlignment="1">
      <alignment horizontal="right" vertical="center"/>
    </xf>
    <xf numFmtId="166" fontId="9" fillId="4" borderId="1" xfId="0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horizontal="left" vertical="center"/>
    </xf>
    <xf numFmtId="166" fontId="2" fillId="2" borderId="1" xfId="0" applyNumberFormat="1" applyFont="1" applyFill="1" applyBorder="1" applyAlignment="1">
      <alignment horizontal="right" vertical="center"/>
    </xf>
    <xf numFmtId="167" fontId="16" fillId="0" borderId="15" xfId="0" applyNumberFormat="1" applyFont="1" applyBorder="1" applyAlignment="1">
      <alignment horizontal="right" vertical="center" wrapText="1"/>
    </xf>
    <xf numFmtId="167" fontId="16" fillId="0" borderId="16" xfId="0" applyNumberFormat="1" applyFont="1" applyBorder="1" applyAlignment="1">
      <alignment horizontal="right" vertical="center" wrapText="1"/>
    </xf>
    <xf numFmtId="49" fontId="2" fillId="2" borderId="0" xfId="0" applyNumberFormat="1" applyFont="1" applyFill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49" fontId="2" fillId="2" borderId="17" xfId="0" applyNumberFormat="1" applyFont="1" applyFill="1" applyBorder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15" fillId="6" borderId="1" xfId="0" applyNumberFormat="1" applyFont="1" applyFill="1" applyBorder="1" applyAlignment="1">
      <alignment horizontal="left" vertical="center" wrapText="1"/>
    </xf>
    <xf numFmtId="49" fontId="15" fillId="6" borderId="2" xfId="0" applyNumberFormat="1" applyFont="1" applyFill="1" applyBorder="1" applyAlignment="1">
      <alignment horizontal="left" vertical="center" wrapText="1"/>
    </xf>
    <xf numFmtId="49" fontId="15" fillId="6" borderId="4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left" vertical="center" wrapText="1"/>
    </xf>
    <xf numFmtId="49" fontId="2" fillId="0" borderId="2" xfId="0" quotePrefix="1" applyNumberFormat="1" applyFont="1" applyBorder="1" applyAlignment="1">
      <alignment horizontal="left" vertical="center" wrapText="1"/>
    </xf>
    <xf numFmtId="49" fontId="2" fillId="0" borderId="4" xfId="0" quotePrefix="1" applyNumberFormat="1" applyFont="1" applyBorder="1" applyAlignment="1">
      <alignment horizontal="left" vertical="center" wrapText="1"/>
    </xf>
    <xf numFmtId="49" fontId="12" fillId="6" borderId="1" xfId="0" applyNumberFormat="1" applyFont="1" applyFill="1" applyBorder="1" applyAlignment="1">
      <alignment horizontal="left" vertical="center"/>
    </xf>
    <xf numFmtId="49" fontId="12" fillId="6" borderId="2" xfId="0" applyNumberFormat="1" applyFont="1" applyFill="1" applyBorder="1" applyAlignment="1">
      <alignment horizontal="left" vertical="center"/>
    </xf>
    <xf numFmtId="49" fontId="12" fillId="6" borderId="4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 applyProtection="1">
      <alignment horizontal="left" vertical="center" wrapText="1"/>
      <protection locked="0"/>
    </xf>
    <xf numFmtId="0" fontId="2" fillId="2" borderId="3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vertical="top" wrapText="1"/>
    </xf>
    <xf numFmtId="164" fontId="2" fillId="4" borderId="3" xfId="0" applyNumberFormat="1" applyFont="1" applyFill="1" applyBorder="1" applyAlignment="1">
      <alignment horizontal="center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AFD4F3"/>
      <color rgb="FF1A6BB0"/>
      <color rgb="FF87BF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1</xdr:row>
      <xdr:rowOff>28576</xdr:rowOff>
    </xdr:from>
    <xdr:to>
      <xdr:col>7</xdr:col>
      <xdr:colOff>283320</xdr:colOff>
      <xdr:row>2</xdr:row>
      <xdr:rowOff>206245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746367DE-CDDC-4B0B-98F3-8A8AA952C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6925" y="314326"/>
          <a:ext cx="1152000" cy="36054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238125</xdr:rowOff>
    </xdr:from>
    <xdr:to>
      <xdr:col>0</xdr:col>
      <xdr:colOff>1315566</xdr:colOff>
      <xdr:row>2</xdr:row>
      <xdr:rowOff>249555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21B03B16-4A01-D521-BC77-37BC65D28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38125"/>
          <a:ext cx="1115541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R102"/>
  <sheetViews>
    <sheetView tabSelected="1" zoomScaleNormal="100" workbookViewId="0">
      <selection activeCell="B8" sqref="B8:H8"/>
    </sheetView>
  </sheetViews>
  <sheetFormatPr baseColWidth="10" defaultColWidth="0" defaultRowHeight="14.25" zeroHeight="1" x14ac:dyDescent="0.25"/>
  <cols>
    <col min="1" max="1" width="21.42578125" style="89" customWidth="1"/>
    <col min="2" max="2" width="62.140625" style="25" customWidth="1"/>
    <col min="3" max="3" width="11.5703125" style="25" customWidth="1"/>
    <col min="4" max="4" width="20.42578125" style="25" customWidth="1"/>
    <col min="5" max="6" width="12.85546875" style="25" customWidth="1"/>
    <col min="7" max="7" width="17.140625" style="25" customWidth="1"/>
    <col min="8" max="8" width="8.140625" style="90" customWidth="1"/>
    <col min="9" max="10" width="11.42578125" style="32" hidden="1" customWidth="1"/>
    <col min="11" max="304" width="0" style="25" hidden="1" customWidth="1"/>
    <col min="305" max="16384" width="11.42578125" style="25" hidden="1"/>
  </cols>
  <sheetData>
    <row r="1" spans="1:304" s="1" customFormat="1" ht="22.5" customHeight="1" x14ac:dyDescent="0.2">
      <c r="A1" s="138"/>
      <c r="B1" s="162" t="s">
        <v>63</v>
      </c>
      <c r="C1" s="162"/>
      <c r="D1" s="162"/>
      <c r="E1" s="162"/>
      <c r="F1" s="162"/>
      <c r="G1" s="138"/>
      <c r="H1" s="138"/>
    </row>
    <row r="2" spans="1:304" s="1" customFormat="1" ht="15" customHeight="1" x14ac:dyDescent="0.25">
      <c r="A2" s="139"/>
      <c r="B2" s="159" t="s">
        <v>66</v>
      </c>
      <c r="C2" s="160"/>
      <c r="D2" s="160"/>
      <c r="E2" s="160"/>
      <c r="F2" s="161"/>
      <c r="G2" s="139"/>
      <c r="H2" s="139"/>
    </row>
    <row r="3" spans="1:304" s="1" customFormat="1" ht="22.5" customHeight="1" x14ac:dyDescent="0.25">
      <c r="A3" s="139"/>
      <c r="B3" s="156" t="s">
        <v>0</v>
      </c>
      <c r="C3" s="157"/>
      <c r="D3" s="157"/>
      <c r="E3" s="157"/>
      <c r="F3" s="158"/>
      <c r="G3" s="139"/>
      <c r="H3" s="139"/>
    </row>
    <row r="4" spans="1:304" s="1" customFormat="1" ht="17.25" customHeight="1" x14ac:dyDescent="0.25">
      <c r="A4" s="140"/>
      <c r="B4" s="163" t="s">
        <v>1</v>
      </c>
      <c r="C4" s="163"/>
      <c r="D4" s="163"/>
      <c r="E4" s="163"/>
      <c r="F4" s="163"/>
      <c r="G4" s="140"/>
      <c r="H4" s="140"/>
    </row>
    <row r="5" spans="1:304" s="1" customFormat="1" ht="16.5" x14ac:dyDescent="0.25">
      <c r="A5" s="2"/>
      <c r="B5" s="2"/>
      <c r="C5" s="2"/>
      <c r="D5" s="2"/>
      <c r="E5" s="3"/>
      <c r="F5" s="4"/>
      <c r="G5" s="2"/>
      <c r="H5" s="5"/>
      <c r="I5" s="6"/>
      <c r="J5" s="7"/>
    </row>
    <row r="6" spans="1:304" s="1" customFormat="1" ht="22.5" customHeight="1" x14ac:dyDescent="0.25">
      <c r="A6" s="147" t="s">
        <v>2</v>
      </c>
      <c r="B6" s="148"/>
      <c r="C6" s="148"/>
      <c r="D6" s="148"/>
      <c r="E6" s="148"/>
      <c r="F6" s="148"/>
      <c r="G6" s="148"/>
      <c r="H6" s="149"/>
    </row>
    <row r="7" spans="1:304" s="1" customFormat="1" ht="16.5" x14ac:dyDescent="0.25">
      <c r="A7" s="8"/>
      <c r="B7" s="9"/>
      <c r="C7" s="9"/>
      <c r="D7" s="9"/>
      <c r="E7" s="9"/>
      <c r="F7" s="9"/>
      <c r="G7" s="9"/>
      <c r="H7" s="10"/>
    </row>
    <row r="8" spans="1:304" s="1" customFormat="1" ht="37.5" customHeight="1" x14ac:dyDescent="0.25">
      <c r="A8" s="11" t="s">
        <v>3</v>
      </c>
      <c r="B8" s="150"/>
      <c r="C8" s="151"/>
      <c r="D8" s="151"/>
      <c r="E8" s="151"/>
      <c r="F8" s="151"/>
      <c r="G8" s="151"/>
      <c r="H8" s="152"/>
    </row>
    <row r="9" spans="1:304" s="1" customFormat="1" ht="16.5" x14ac:dyDescent="0.25">
      <c r="A9" s="9"/>
      <c r="B9" s="9"/>
      <c r="C9" s="9"/>
      <c r="D9" s="9"/>
      <c r="E9" s="9"/>
      <c r="F9" s="9"/>
      <c r="G9" s="9"/>
      <c r="H9" s="10"/>
    </row>
    <row r="10" spans="1:304" s="15" customFormat="1" ht="18.75" customHeight="1" x14ac:dyDescent="0.25">
      <c r="A10" s="12" t="s">
        <v>60</v>
      </c>
      <c r="B10" s="13"/>
      <c r="C10" s="14"/>
      <c r="D10" s="106"/>
      <c r="E10" s="14"/>
      <c r="F10" s="14"/>
      <c r="G10" s="14"/>
      <c r="H10" s="103"/>
    </row>
    <row r="11" spans="1:304" s="9" customFormat="1" ht="18.75" customHeight="1" x14ac:dyDescent="0.25">
      <c r="A11" s="18" t="s">
        <v>4</v>
      </c>
      <c r="B11" s="19" t="s">
        <v>62</v>
      </c>
      <c r="C11" s="20"/>
      <c r="D11" s="120"/>
      <c r="E11" s="105"/>
      <c r="F11" s="16"/>
      <c r="G11" s="107">
        <v>1050000</v>
      </c>
      <c r="H11" s="10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</row>
    <row r="12" spans="1:304" s="9" customFormat="1" ht="18.75" customHeight="1" x14ac:dyDescent="0.25">
      <c r="A12" s="18" t="s">
        <v>57</v>
      </c>
      <c r="B12" s="98"/>
      <c r="C12" s="20"/>
      <c r="D12" s="121"/>
      <c r="E12" s="105"/>
      <c r="F12" s="16"/>
      <c r="G12" s="108" t="s">
        <v>70</v>
      </c>
      <c r="H12" s="10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</row>
    <row r="13" spans="1:304" s="9" customFormat="1" ht="18.75" customHeight="1" x14ac:dyDescent="0.25">
      <c r="A13" s="18" t="s">
        <v>58</v>
      </c>
      <c r="B13" s="98"/>
      <c r="C13" s="20"/>
      <c r="D13" s="114"/>
      <c r="E13" s="164" t="s">
        <v>59</v>
      </c>
      <c r="F13" s="164"/>
      <c r="G13" s="122">
        <f>IF(E13="Basishonorarsatz",0%,IF(E13="Viertelsatz",25%,IF(E13="Mittelsatz",50%,IF(E13="Dreiviertelsatz",75%,IF(E13="Oberer Honorarsatz",100%,"")))))</f>
        <v>0</v>
      </c>
      <c r="H13" s="112" t="str">
        <f>ROMAN(1)</f>
        <v>I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</row>
    <row r="14" spans="1:304" s="9" customFormat="1" ht="18.75" customHeight="1" x14ac:dyDescent="0.25">
      <c r="A14" s="123" t="s">
        <v>55</v>
      </c>
      <c r="B14" s="100"/>
      <c r="C14" s="99"/>
      <c r="D14" s="115"/>
      <c r="E14" s="113">
        <f>VLOOKUP(G11,I55:O96,1)</f>
        <v>1000000</v>
      </c>
      <c r="F14" s="102">
        <f>VLOOKUP(E14,I55:O96,(_xlfn.ARABIC(G12))+1)</f>
        <v>142942</v>
      </c>
      <c r="G14" s="109">
        <f>VLOOKUP(E14,I55:O96,(_xlfn.ARABIC(G12)+1)+1)</f>
        <v>178276</v>
      </c>
      <c r="H14" s="112" t="str">
        <f>ROMAN(2)</f>
        <v>II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</row>
    <row r="15" spans="1:304" s="9" customFormat="1" ht="18.75" customHeight="1" x14ac:dyDescent="0.25">
      <c r="A15" s="123" t="s">
        <v>56</v>
      </c>
      <c r="B15" s="100"/>
      <c r="C15" s="99"/>
      <c r="D15" s="115"/>
      <c r="E15" s="113" cm="1">
        <f t="array" ref="E15">INDEX($I$55:$O$96,(MATCH(E14,$I$55:$I$96)-1+1)+1,1)</f>
        <v>1250000</v>
      </c>
      <c r="F15" s="102">
        <f>VLOOKUP(E15,I55:O96,(_xlfn.ARABIC(G12))+1)</f>
        <v>172600</v>
      </c>
      <c r="G15" s="109">
        <f>VLOOKUP(E15,I55:O96,((_xlfn.ARABIC(G12))+1)+1)</f>
        <v>215265</v>
      </c>
      <c r="H15" s="112" t="str">
        <f>ROMAN(3)</f>
        <v>III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</row>
    <row r="16" spans="1:304" s="9" customFormat="1" ht="18.75" customHeight="1" x14ac:dyDescent="0.25">
      <c r="A16" s="18"/>
      <c r="B16" s="101"/>
      <c r="C16" s="99"/>
      <c r="D16" s="116"/>
      <c r="E16" s="17"/>
      <c r="F16" s="102">
        <f>(F15-F14)*(G11-E14)/(E15-E14)+F14</f>
        <v>148873.60000000001</v>
      </c>
      <c r="G16" s="110">
        <f>(G15-G14)*(G11-E14)/(E15-E14)+G14</f>
        <v>185673.8</v>
      </c>
      <c r="H16" s="112" t="str">
        <f>ROMAN(4)</f>
        <v>IV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</row>
    <row r="17" spans="1:304" s="9" customFormat="1" ht="18.75" customHeight="1" x14ac:dyDescent="0.25">
      <c r="A17" s="21" t="s">
        <v>5</v>
      </c>
      <c r="B17" s="117"/>
      <c r="C17" s="118"/>
      <c r="D17" s="119"/>
      <c r="E17" s="105"/>
      <c r="F17" s="22">
        <v>1</v>
      </c>
      <c r="G17" s="111">
        <f>ROUND((G16-F16)*G13+F16,2)</f>
        <v>148873.60000000001</v>
      </c>
      <c r="H17" s="112" t="str">
        <f>ROMAN(5)</f>
        <v>V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</row>
    <row r="18" spans="1:304" ht="16.5" x14ac:dyDescent="0.25">
      <c r="A18" s="23"/>
      <c r="B18" s="23"/>
      <c r="C18" s="23"/>
      <c r="D18" s="23"/>
      <c r="E18" s="23"/>
      <c r="F18" s="23"/>
      <c r="G18" s="23"/>
      <c r="H18" s="24"/>
      <c r="I18" s="1"/>
      <c r="J18" s="1"/>
      <c r="K18" s="1"/>
      <c r="L18" s="1"/>
      <c r="M18" s="1"/>
      <c r="N18" s="1"/>
      <c r="O18" s="1"/>
      <c r="P18" s="1"/>
    </row>
    <row r="19" spans="1:304" ht="39.75" customHeight="1" x14ac:dyDescent="0.25">
      <c r="A19" s="154" t="s">
        <v>65</v>
      </c>
      <c r="B19" s="155"/>
      <c r="C19" s="26" t="s">
        <v>6</v>
      </c>
      <c r="D19" s="27" t="s">
        <v>7</v>
      </c>
      <c r="E19" s="28" t="s">
        <v>8</v>
      </c>
      <c r="F19" s="29" t="s">
        <v>9</v>
      </c>
      <c r="G19" s="30" t="s">
        <v>10</v>
      </c>
      <c r="H19" s="31"/>
      <c r="I19" s="1"/>
      <c r="J19" s="1"/>
      <c r="K19" s="1"/>
      <c r="L19" s="1"/>
      <c r="M19" s="1"/>
      <c r="N19" s="1"/>
      <c r="O19" s="1"/>
      <c r="P19" s="1"/>
    </row>
    <row r="20" spans="1:304" ht="22.5" customHeight="1" x14ac:dyDescent="0.25">
      <c r="A20" s="33" t="s">
        <v>11</v>
      </c>
      <c r="B20" s="34"/>
      <c r="C20" s="35"/>
      <c r="D20" s="36"/>
      <c r="E20" s="37"/>
      <c r="F20" s="37"/>
      <c r="G20" s="38"/>
      <c r="H20" s="39"/>
      <c r="I20" s="1"/>
      <c r="J20" s="1"/>
      <c r="K20" s="1"/>
      <c r="L20" s="1"/>
      <c r="M20" s="1"/>
      <c r="N20" s="1"/>
      <c r="O20" s="1"/>
      <c r="P20" s="1"/>
    </row>
    <row r="21" spans="1:304" ht="18.75" customHeight="1" x14ac:dyDescent="0.25">
      <c r="A21" s="40" t="s">
        <v>12</v>
      </c>
      <c r="B21" s="40" t="s">
        <v>13</v>
      </c>
      <c r="C21" s="124">
        <v>0.03</v>
      </c>
      <c r="D21" s="41">
        <f>G17*C21</f>
        <v>4466.2079999999996</v>
      </c>
      <c r="E21" s="46">
        <v>0</v>
      </c>
      <c r="F21" s="46">
        <v>0</v>
      </c>
      <c r="G21" s="43">
        <f>D21*(100%+E21)*(100%-F21)</f>
        <v>4466.2079999999996</v>
      </c>
      <c r="H21" s="44" t="s">
        <v>14</v>
      </c>
    </row>
    <row r="22" spans="1:304" ht="18.75" customHeight="1" x14ac:dyDescent="0.25">
      <c r="A22" s="40" t="s">
        <v>15</v>
      </c>
      <c r="B22" s="40" t="s">
        <v>16</v>
      </c>
      <c r="C22" s="124">
        <v>0.1</v>
      </c>
      <c r="D22" s="41">
        <f>G17*C22</f>
        <v>14887.36</v>
      </c>
      <c r="E22" s="46">
        <v>0</v>
      </c>
      <c r="F22" s="46">
        <v>0</v>
      </c>
      <c r="G22" s="43">
        <f t="shared" ref="G22:G29" si="0">D22*(100%+E22)*(100%-F22)</f>
        <v>14887.36</v>
      </c>
      <c r="H22" s="44" t="s">
        <v>14</v>
      </c>
    </row>
    <row r="23" spans="1:304" ht="18.75" customHeight="1" x14ac:dyDescent="0.25">
      <c r="A23" s="45" t="s">
        <v>17</v>
      </c>
      <c r="B23" s="45" t="s">
        <v>18</v>
      </c>
      <c r="C23" s="124">
        <v>0.16</v>
      </c>
      <c r="D23" s="41">
        <f>G17*C23</f>
        <v>23819.776000000002</v>
      </c>
      <c r="E23" s="46">
        <v>0</v>
      </c>
      <c r="F23" s="46">
        <v>0</v>
      </c>
      <c r="G23" s="43">
        <f t="shared" si="0"/>
        <v>23819.776000000002</v>
      </c>
      <c r="H23" s="44" t="s">
        <v>14</v>
      </c>
    </row>
    <row r="24" spans="1:304" ht="18.75" customHeight="1" x14ac:dyDescent="0.25">
      <c r="A24" s="45" t="s">
        <v>19</v>
      </c>
      <c r="B24" s="45" t="s">
        <v>20</v>
      </c>
      <c r="C24" s="124">
        <v>0.04</v>
      </c>
      <c r="D24" s="41">
        <f>G17*C24</f>
        <v>5954.9440000000004</v>
      </c>
      <c r="E24" s="46">
        <v>0</v>
      </c>
      <c r="F24" s="46">
        <v>0</v>
      </c>
      <c r="G24" s="43">
        <f t="shared" si="0"/>
        <v>5954.9440000000004</v>
      </c>
      <c r="H24" s="44" t="s">
        <v>14</v>
      </c>
    </row>
    <row r="25" spans="1:304" ht="18.75" customHeight="1" x14ac:dyDescent="0.25">
      <c r="A25" s="45" t="s">
        <v>21</v>
      </c>
      <c r="B25" s="45" t="s">
        <v>22</v>
      </c>
      <c r="C25" s="124">
        <v>0.25</v>
      </c>
      <c r="D25" s="41">
        <f>G17*C25</f>
        <v>37218.400000000001</v>
      </c>
      <c r="E25" s="46">
        <v>0</v>
      </c>
      <c r="F25" s="46">
        <v>0</v>
      </c>
      <c r="G25" s="43">
        <f t="shared" si="0"/>
        <v>37218.400000000001</v>
      </c>
      <c r="H25" s="44" t="s">
        <v>14</v>
      </c>
    </row>
    <row r="26" spans="1:304" ht="18.75" customHeight="1" x14ac:dyDescent="0.25">
      <c r="A26" s="40" t="s">
        <v>23</v>
      </c>
      <c r="B26" s="40" t="s">
        <v>24</v>
      </c>
      <c r="C26" s="124">
        <v>7.0000000000000007E-2</v>
      </c>
      <c r="D26" s="41">
        <f>G17*C26</f>
        <v>10421.152000000002</v>
      </c>
      <c r="E26" s="46">
        <v>0</v>
      </c>
      <c r="F26" s="46">
        <v>0</v>
      </c>
      <c r="G26" s="43">
        <f t="shared" si="0"/>
        <v>10421.152000000002</v>
      </c>
      <c r="H26" s="44" t="s">
        <v>14</v>
      </c>
    </row>
    <row r="27" spans="1:304" ht="18.75" customHeight="1" x14ac:dyDescent="0.25">
      <c r="A27" s="40" t="s">
        <v>25</v>
      </c>
      <c r="B27" s="40" t="s">
        <v>26</v>
      </c>
      <c r="C27" s="42">
        <v>0.03</v>
      </c>
      <c r="D27" s="41">
        <f>G17*C27</f>
        <v>4466.2079999999996</v>
      </c>
      <c r="E27" s="46">
        <v>0</v>
      </c>
      <c r="F27" s="46">
        <v>0</v>
      </c>
      <c r="G27" s="43">
        <f t="shared" si="0"/>
        <v>4466.2079999999996</v>
      </c>
      <c r="H27" s="44" t="s">
        <v>14</v>
      </c>
    </row>
    <row r="28" spans="1:304" ht="18.75" customHeight="1" x14ac:dyDescent="0.25">
      <c r="A28" s="40" t="s">
        <v>27</v>
      </c>
      <c r="B28" s="40" t="s">
        <v>28</v>
      </c>
      <c r="C28" s="42">
        <v>0.3</v>
      </c>
      <c r="D28" s="41">
        <f>G17*C28</f>
        <v>44662.080000000002</v>
      </c>
      <c r="E28" s="46">
        <v>0</v>
      </c>
      <c r="F28" s="46">
        <v>0</v>
      </c>
      <c r="G28" s="43">
        <f>D28*(100%+E28)*(100%-F28)</f>
        <v>44662.080000000002</v>
      </c>
      <c r="H28" s="44" t="s">
        <v>14</v>
      </c>
    </row>
    <row r="29" spans="1:304" ht="18.75" customHeight="1" x14ac:dyDescent="0.25">
      <c r="A29" s="40" t="s">
        <v>29</v>
      </c>
      <c r="B29" s="40" t="s">
        <v>30</v>
      </c>
      <c r="C29" s="124">
        <v>0.02</v>
      </c>
      <c r="D29" s="41">
        <f>G17*C29</f>
        <v>2977.4720000000002</v>
      </c>
      <c r="E29" s="42">
        <v>0</v>
      </c>
      <c r="F29" s="42">
        <v>0</v>
      </c>
      <c r="G29" s="43">
        <f t="shared" si="0"/>
        <v>2977.4720000000002</v>
      </c>
      <c r="H29" s="44" t="s">
        <v>14</v>
      </c>
    </row>
    <row r="30" spans="1:304" ht="18.75" customHeight="1" x14ac:dyDescent="0.25">
      <c r="A30" s="47" t="s">
        <v>31</v>
      </c>
      <c r="B30" s="47"/>
      <c r="C30" s="42">
        <f>C29+C28+C27+C26+C25+C24+C23+C22+C21</f>
        <v>1</v>
      </c>
      <c r="D30" s="41">
        <f>SUM(D21:D29)</f>
        <v>148873.60000000001</v>
      </c>
      <c r="E30" s="42"/>
      <c r="F30" s="42"/>
      <c r="G30" s="43">
        <f>SUM(G21:G29)</f>
        <v>148873.60000000001</v>
      </c>
      <c r="H30" s="44" t="s">
        <v>14</v>
      </c>
    </row>
    <row r="31" spans="1:304" ht="18.75" customHeight="1" x14ac:dyDescent="0.25">
      <c r="A31" s="153" t="s">
        <v>32</v>
      </c>
      <c r="B31" s="153"/>
      <c r="C31" s="46">
        <v>0</v>
      </c>
      <c r="D31" s="40"/>
      <c r="E31" s="48"/>
      <c r="F31" s="49"/>
      <c r="G31" s="50">
        <f>G30*C31</f>
        <v>0</v>
      </c>
      <c r="H31" s="44" t="s">
        <v>14</v>
      </c>
    </row>
    <row r="32" spans="1:304" ht="18.75" customHeight="1" x14ac:dyDescent="0.25">
      <c r="A32" s="91" t="s">
        <v>31</v>
      </c>
      <c r="B32" s="91"/>
      <c r="C32" s="48"/>
      <c r="D32" s="40"/>
      <c r="E32" s="48"/>
      <c r="F32" s="49"/>
      <c r="G32" s="43">
        <f>SUM(G30:G31)</f>
        <v>148873.60000000001</v>
      </c>
      <c r="H32" s="44" t="s">
        <v>14</v>
      </c>
    </row>
    <row r="33" spans="1:28" ht="18.75" customHeight="1" x14ac:dyDescent="0.25">
      <c r="A33" s="153" t="s">
        <v>33</v>
      </c>
      <c r="B33" s="153"/>
      <c r="C33" s="46">
        <v>0</v>
      </c>
      <c r="D33" s="40"/>
      <c r="E33" s="51"/>
      <c r="F33" s="51"/>
      <c r="G33" s="50">
        <f>G32*C33</f>
        <v>0</v>
      </c>
      <c r="H33" s="44" t="s">
        <v>14</v>
      </c>
    </row>
    <row r="34" spans="1:28" s="58" customFormat="1" ht="18.75" customHeight="1" x14ac:dyDescent="0.25">
      <c r="A34" s="52" t="s">
        <v>34</v>
      </c>
      <c r="B34" s="52"/>
      <c r="C34" s="53"/>
      <c r="D34" s="54"/>
      <c r="E34" s="53"/>
      <c r="F34" s="55"/>
      <c r="G34" s="56">
        <f>SUM(G32:G33)</f>
        <v>148873.60000000001</v>
      </c>
      <c r="H34" s="44" t="s">
        <v>14</v>
      </c>
      <c r="I34" s="57"/>
      <c r="J34" s="57"/>
    </row>
    <row r="35" spans="1:28" ht="22.5" customHeight="1" x14ac:dyDescent="0.25">
      <c r="A35" s="38" t="s">
        <v>35</v>
      </c>
      <c r="B35" s="59"/>
      <c r="C35" s="60"/>
      <c r="D35" s="60"/>
      <c r="E35" s="61"/>
      <c r="F35" s="61"/>
      <c r="G35" s="59"/>
      <c r="H35" s="39"/>
    </row>
    <row r="36" spans="1:28" ht="22.5" customHeight="1" x14ac:dyDescent="0.25">
      <c r="A36" s="144" t="s">
        <v>73</v>
      </c>
      <c r="B36" s="145"/>
      <c r="C36" s="145"/>
      <c r="D36" s="145"/>
      <c r="E36" s="145"/>
      <c r="F36" s="145"/>
      <c r="G36" s="145"/>
      <c r="H36" s="146"/>
    </row>
    <row r="37" spans="1:28" ht="18.75" customHeight="1" x14ac:dyDescent="0.25">
      <c r="A37" s="127"/>
      <c r="B37" s="141" t="s">
        <v>69</v>
      </c>
      <c r="C37" s="142"/>
      <c r="D37" s="142"/>
      <c r="E37" s="142"/>
      <c r="F37" s="143"/>
      <c r="G37" s="62">
        <v>0</v>
      </c>
      <c r="H37" s="63" t="s">
        <v>14</v>
      </c>
    </row>
    <row r="38" spans="1:28" ht="18.75" customHeight="1" x14ac:dyDescent="0.25">
      <c r="A38" s="127"/>
      <c r="B38" s="141" t="s">
        <v>71</v>
      </c>
      <c r="C38" s="142"/>
      <c r="D38" s="142"/>
      <c r="E38" s="142"/>
      <c r="F38" s="143"/>
      <c r="G38" s="62">
        <v>0</v>
      </c>
      <c r="H38" s="63" t="s">
        <v>14</v>
      </c>
    </row>
    <row r="39" spans="1:28" ht="18.75" customHeight="1" x14ac:dyDescent="0.25">
      <c r="A39" s="127"/>
      <c r="B39" s="141" t="s">
        <v>72</v>
      </c>
      <c r="C39" s="142"/>
      <c r="D39" s="142"/>
      <c r="E39" s="142"/>
      <c r="F39" s="143"/>
      <c r="G39" s="62">
        <v>0</v>
      </c>
      <c r="H39" s="63" t="s">
        <v>14</v>
      </c>
    </row>
    <row r="40" spans="1:28" ht="18.75" customHeight="1" x14ac:dyDescent="0.25">
      <c r="A40" s="127"/>
      <c r="B40" s="141" t="s">
        <v>67</v>
      </c>
      <c r="C40" s="142"/>
      <c r="D40" s="142"/>
      <c r="E40" s="142"/>
      <c r="F40" s="143"/>
      <c r="G40" s="62">
        <v>0</v>
      </c>
      <c r="H40" s="63" t="s">
        <v>14</v>
      </c>
    </row>
    <row r="41" spans="1:28" ht="18.75" customHeight="1" x14ac:dyDescent="0.25">
      <c r="A41" s="129"/>
      <c r="B41" s="141" t="s">
        <v>68</v>
      </c>
      <c r="C41" s="142"/>
      <c r="D41" s="142"/>
      <c r="E41" s="142"/>
      <c r="F41" s="143"/>
      <c r="G41" s="62">
        <v>0</v>
      </c>
      <c r="H41" s="63" t="s">
        <v>14</v>
      </c>
    </row>
    <row r="42" spans="1:28" s="58" customFormat="1" ht="18.75" customHeight="1" x14ac:dyDescent="0.25">
      <c r="A42" s="128" t="s">
        <v>36</v>
      </c>
      <c r="B42" s="64"/>
      <c r="C42" s="65"/>
      <c r="D42" s="66"/>
      <c r="E42" s="65"/>
      <c r="F42" s="67"/>
      <c r="G42" s="56">
        <f>SUM(G37:G41)</f>
        <v>0</v>
      </c>
      <c r="H42" s="68" t="s">
        <v>14</v>
      </c>
      <c r="I42" s="57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 spans="1:28" ht="22.5" customHeight="1" x14ac:dyDescent="0.25">
      <c r="A43" s="38" t="s">
        <v>37</v>
      </c>
      <c r="B43" s="59"/>
      <c r="C43" s="60"/>
      <c r="D43" s="60"/>
      <c r="E43" s="61"/>
      <c r="F43" s="61"/>
      <c r="G43" s="59"/>
      <c r="H43" s="39"/>
      <c r="J43" s="25"/>
    </row>
    <row r="44" spans="1:28" ht="37.5" customHeight="1" x14ac:dyDescent="0.25">
      <c r="A44" s="135" t="s">
        <v>38</v>
      </c>
      <c r="B44" s="136"/>
      <c r="C44" s="136"/>
      <c r="D44" s="136"/>
      <c r="E44" s="136"/>
      <c r="F44" s="136"/>
      <c r="G44" s="136"/>
      <c r="H44" s="137"/>
      <c r="J44" s="25"/>
    </row>
    <row r="45" spans="1:28" s="76" customFormat="1" ht="18.75" customHeight="1" x14ac:dyDescent="0.25">
      <c r="A45" s="69"/>
      <c r="B45" s="132" t="s">
        <v>61</v>
      </c>
      <c r="C45" s="133"/>
      <c r="D45" s="70" t="s">
        <v>39</v>
      </c>
      <c r="E45" s="71">
        <v>10</v>
      </c>
      <c r="F45" s="72">
        <v>0</v>
      </c>
      <c r="G45" s="73">
        <f>E45*F45</f>
        <v>0</v>
      </c>
      <c r="H45" s="74" t="s">
        <v>14</v>
      </c>
      <c r="I45" s="7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75"/>
      <c r="Z45" s="75"/>
      <c r="AA45" s="75"/>
      <c r="AB45" s="75"/>
    </row>
    <row r="46" spans="1:28" s="76" customFormat="1" ht="18.75" customHeight="1" x14ac:dyDescent="0.25">
      <c r="A46" s="69"/>
      <c r="B46" s="132" t="s">
        <v>64</v>
      </c>
      <c r="C46" s="133"/>
      <c r="D46" s="70" t="s">
        <v>39</v>
      </c>
      <c r="E46" s="71">
        <v>10</v>
      </c>
      <c r="F46" s="72">
        <v>0</v>
      </c>
      <c r="G46" s="73">
        <f t="shared" ref="G46:G47" si="1">E46*F46</f>
        <v>0</v>
      </c>
      <c r="H46" s="74" t="s">
        <v>14</v>
      </c>
      <c r="I46" s="7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75"/>
      <c r="Z46" s="75"/>
      <c r="AA46" s="75"/>
      <c r="AB46" s="75"/>
    </row>
    <row r="47" spans="1:28" s="1" customFormat="1" ht="18.75" customHeight="1" x14ac:dyDescent="0.25">
      <c r="A47" s="69"/>
      <c r="B47" s="134" t="s">
        <v>40</v>
      </c>
      <c r="C47" s="133"/>
      <c r="D47" s="70" t="s">
        <v>39</v>
      </c>
      <c r="E47" s="71">
        <v>10</v>
      </c>
      <c r="F47" s="72">
        <v>0</v>
      </c>
      <c r="G47" s="73">
        <f t="shared" si="1"/>
        <v>0</v>
      </c>
      <c r="H47" s="77" t="s">
        <v>14</v>
      </c>
      <c r="I47" s="78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 spans="1:28" s="58" customFormat="1" ht="18.75" customHeight="1" x14ac:dyDescent="0.25">
      <c r="A48" s="52" t="s">
        <v>41</v>
      </c>
      <c r="B48" s="64"/>
      <c r="C48" s="65"/>
      <c r="D48" s="66"/>
      <c r="E48" s="65"/>
      <c r="F48" s="67"/>
      <c r="G48" s="56">
        <f>SUM(G45:G47)</f>
        <v>0</v>
      </c>
      <c r="H48" s="79" t="s">
        <v>14</v>
      </c>
      <c r="I48" s="57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 spans="1:15" ht="22.5" customHeight="1" x14ac:dyDescent="0.25">
      <c r="A49" s="38" t="s">
        <v>42</v>
      </c>
      <c r="B49" s="59"/>
      <c r="C49" s="60"/>
      <c r="D49" s="60"/>
      <c r="E49" s="61"/>
      <c r="F49" s="61"/>
      <c r="G49" s="59"/>
      <c r="H49" s="39"/>
    </row>
    <row r="50" spans="1:15" s="1" customFormat="1" ht="18.75" customHeight="1" x14ac:dyDescent="0.25">
      <c r="A50" s="80" t="s">
        <v>43</v>
      </c>
      <c r="B50" s="81"/>
      <c r="C50" s="81"/>
      <c r="D50" s="81"/>
      <c r="E50" s="81"/>
      <c r="F50" s="82"/>
      <c r="G50" s="50">
        <f>SUM(G34,G42,G48)</f>
        <v>148873.60000000001</v>
      </c>
      <c r="H50" s="77" t="s">
        <v>14</v>
      </c>
      <c r="I50" s="78"/>
      <c r="J50" s="78"/>
    </row>
    <row r="51" spans="1:15" s="1" customFormat="1" ht="18.75" customHeight="1" x14ac:dyDescent="0.25">
      <c r="A51" s="80" t="s">
        <v>44</v>
      </c>
      <c r="B51" s="81"/>
      <c r="C51" s="81"/>
      <c r="D51" s="81"/>
      <c r="E51" s="81"/>
      <c r="F51" s="46">
        <v>0.19</v>
      </c>
      <c r="G51" s="50">
        <f>G50*F51</f>
        <v>28285.984</v>
      </c>
      <c r="H51" s="77"/>
      <c r="I51" s="78"/>
      <c r="J51" s="78"/>
    </row>
    <row r="52" spans="1:15" s="88" customFormat="1" ht="18.75" customHeight="1" x14ac:dyDescent="0.25">
      <c r="A52" s="83" t="s">
        <v>45</v>
      </c>
      <c r="B52" s="84"/>
      <c r="C52" s="84"/>
      <c r="D52" s="84"/>
      <c r="E52" s="84"/>
      <c r="F52" s="85"/>
      <c r="G52" s="86">
        <f>SUM(G50:G51)</f>
        <v>177159.584</v>
      </c>
      <c r="H52" s="87" t="s">
        <v>46</v>
      </c>
      <c r="I52" s="1"/>
      <c r="J52" s="1"/>
      <c r="K52" s="1"/>
      <c r="L52" s="1"/>
      <c r="M52" s="1"/>
      <c r="N52" s="1"/>
      <c r="O52" s="1"/>
    </row>
    <row r="53" spans="1:15" ht="16.5" hidden="1" x14ac:dyDescent="0.25">
      <c r="I53" s="130" t="s">
        <v>47</v>
      </c>
      <c r="J53" s="130"/>
      <c r="K53" s="130"/>
      <c r="L53" s="130"/>
      <c r="M53" s="130"/>
      <c r="N53" s="130"/>
      <c r="O53" s="130"/>
    </row>
    <row r="54" spans="1:15" ht="228" hidden="1" x14ac:dyDescent="0.25">
      <c r="I54" s="92" t="s">
        <v>48</v>
      </c>
      <c r="J54" s="92" t="s">
        <v>49</v>
      </c>
      <c r="K54" s="93" t="s">
        <v>51</v>
      </c>
      <c r="L54" s="93" t="s">
        <v>52</v>
      </c>
      <c r="M54" s="93" t="s">
        <v>53</v>
      </c>
      <c r="N54" s="93" t="s">
        <v>54</v>
      </c>
      <c r="O54" s="93" t="s">
        <v>50</v>
      </c>
    </row>
    <row r="55" spans="1:15" hidden="1" x14ac:dyDescent="0.25">
      <c r="I55" s="96">
        <v>0</v>
      </c>
      <c r="J55" s="97">
        <v>0</v>
      </c>
      <c r="K55" s="97">
        <v>0</v>
      </c>
      <c r="L55" s="97">
        <v>0</v>
      </c>
      <c r="M55" s="97">
        <f>C10</f>
        <v>0</v>
      </c>
      <c r="N55" s="97">
        <f>E10</f>
        <v>0</v>
      </c>
      <c r="O55" s="97">
        <f>F10</f>
        <v>0</v>
      </c>
    </row>
    <row r="56" spans="1:15" hidden="1" x14ac:dyDescent="0.25">
      <c r="I56" s="94">
        <v>20000</v>
      </c>
      <c r="J56" s="125">
        <v>3643</v>
      </c>
      <c r="K56" s="125">
        <v>4348</v>
      </c>
      <c r="L56" s="125">
        <v>5229</v>
      </c>
      <c r="M56" s="125">
        <v>6521</v>
      </c>
      <c r="N56" s="125">
        <v>7403</v>
      </c>
      <c r="O56" s="125">
        <v>8108</v>
      </c>
    </row>
    <row r="57" spans="1:15" hidden="1" x14ac:dyDescent="0.25">
      <c r="I57" s="94">
        <v>25000</v>
      </c>
      <c r="J57" s="125">
        <v>4406</v>
      </c>
      <c r="K57" s="125">
        <v>5259</v>
      </c>
      <c r="L57" s="125">
        <v>6325</v>
      </c>
      <c r="M57" s="125">
        <v>7888</v>
      </c>
      <c r="N57" s="125">
        <v>8954</v>
      </c>
      <c r="O57" s="125">
        <v>9807</v>
      </c>
    </row>
    <row r="58" spans="1:15" hidden="1" x14ac:dyDescent="0.25">
      <c r="I58" s="94">
        <v>30000</v>
      </c>
      <c r="J58" s="125">
        <v>5147</v>
      </c>
      <c r="K58" s="125">
        <v>6143</v>
      </c>
      <c r="L58" s="125">
        <v>7388</v>
      </c>
      <c r="M58" s="125">
        <v>9215</v>
      </c>
      <c r="N58" s="125">
        <v>10460</v>
      </c>
      <c r="O58" s="125">
        <v>11456</v>
      </c>
    </row>
    <row r="59" spans="1:15" hidden="1" x14ac:dyDescent="0.25">
      <c r="I59" s="94">
        <v>35000</v>
      </c>
      <c r="J59" s="125">
        <v>5870</v>
      </c>
      <c r="K59" s="125">
        <v>7006</v>
      </c>
      <c r="L59" s="125">
        <v>8426</v>
      </c>
      <c r="M59" s="125">
        <v>10508</v>
      </c>
      <c r="N59" s="125">
        <v>11928</v>
      </c>
      <c r="O59" s="125">
        <v>13064</v>
      </c>
    </row>
    <row r="60" spans="1:15" hidden="1" x14ac:dyDescent="0.25">
      <c r="I60" s="94">
        <v>40000</v>
      </c>
      <c r="J60" s="125">
        <v>6577</v>
      </c>
      <c r="K60" s="125">
        <v>7850</v>
      </c>
      <c r="L60" s="125">
        <v>9441</v>
      </c>
      <c r="M60" s="125">
        <v>11774</v>
      </c>
      <c r="N60" s="125">
        <v>13365</v>
      </c>
      <c r="O60" s="125">
        <v>14638</v>
      </c>
    </row>
    <row r="61" spans="1:15" hidden="1" x14ac:dyDescent="0.25">
      <c r="I61" s="94">
        <v>50000</v>
      </c>
      <c r="J61" s="125">
        <v>7953</v>
      </c>
      <c r="K61" s="125">
        <v>9492</v>
      </c>
      <c r="L61" s="125">
        <v>11416</v>
      </c>
      <c r="M61" s="125">
        <v>14238</v>
      </c>
      <c r="N61" s="125">
        <v>16162</v>
      </c>
      <c r="O61" s="125">
        <v>17701</v>
      </c>
    </row>
    <row r="62" spans="1:15" hidden="1" x14ac:dyDescent="0.25">
      <c r="I62" s="94">
        <v>60000</v>
      </c>
      <c r="J62" s="125">
        <v>9287</v>
      </c>
      <c r="K62" s="125">
        <v>11085</v>
      </c>
      <c r="L62" s="125">
        <v>13332</v>
      </c>
      <c r="M62" s="125">
        <v>16627</v>
      </c>
      <c r="N62" s="125">
        <v>18874</v>
      </c>
      <c r="O62" s="125">
        <v>20672</v>
      </c>
    </row>
    <row r="63" spans="1:15" hidden="1" x14ac:dyDescent="0.25">
      <c r="I63" s="94">
        <v>75000</v>
      </c>
      <c r="J63" s="125">
        <v>11227</v>
      </c>
      <c r="K63" s="125">
        <v>13400</v>
      </c>
      <c r="L63" s="125">
        <v>16116</v>
      </c>
      <c r="M63" s="125">
        <v>20100</v>
      </c>
      <c r="N63" s="125">
        <v>22816</v>
      </c>
      <c r="O63" s="125">
        <v>24989</v>
      </c>
    </row>
    <row r="64" spans="1:15" hidden="1" x14ac:dyDescent="0.25">
      <c r="I64" s="94">
        <v>100000</v>
      </c>
      <c r="J64" s="125">
        <v>14332</v>
      </c>
      <c r="K64" s="125">
        <v>17106</v>
      </c>
      <c r="L64" s="125">
        <v>20574</v>
      </c>
      <c r="M64" s="125">
        <v>25659</v>
      </c>
      <c r="N64" s="125">
        <v>29127</v>
      </c>
      <c r="O64" s="125">
        <v>31901</v>
      </c>
    </row>
    <row r="65" spans="9:15" hidden="1" x14ac:dyDescent="0.25">
      <c r="I65" s="94">
        <v>125000</v>
      </c>
      <c r="J65" s="125">
        <v>17315</v>
      </c>
      <c r="K65" s="125">
        <v>20666</v>
      </c>
      <c r="L65" s="125">
        <v>24855</v>
      </c>
      <c r="M65" s="125">
        <v>30999</v>
      </c>
      <c r="N65" s="125">
        <v>35188</v>
      </c>
      <c r="O65" s="125">
        <v>38539</v>
      </c>
    </row>
    <row r="66" spans="9:15" hidden="1" x14ac:dyDescent="0.25">
      <c r="I66" s="94">
        <v>150000</v>
      </c>
      <c r="J66" s="125">
        <v>20201</v>
      </c>
      <c r="K66" s="125">
        <v>24111</v>
      </c>
      <c r="L66" s="125">
        <v>28998</v>
      </c>
      <c r="M66" s="125">
        <v>36166</v>
      </c>
      <c r="N66" s="125">
        <v>41053</v>
      </c>
      <c r="O66" s="125">
        <v>44963</v>
      </c>
    </row>
    <row r="67" spans="9:15" hidden="1" x14ac:dyDescent="0.25">
      <c r="I67" s="94">
        <v>200000</v>
      </c>
      <c r="J67" s="125">
        <v>25746</v>
      </c>
      <c r="K67" s="125">
        <v>30729</v>
      </c>
      <c r="L67" s="125">
        <v>36958</v>
      </c>
      <c r="M67" s="125">
        <v>46094</v>
      </c>
      <c r="N67" s="125">
        <v>52323</v>
      </c>
      <c r="O67" s="125">
        <v>57306</v>
      </c>
    </row>
    <row r="68" spans="9:15" hidden="1" x14ac:dyDescent="0.25">
      <c r="I68" s="94">
        <v>250000</v>
      </c>
      <c r="J68" s="125">
        <v>31053</v>
      </c>
      <c r="K68" s="125">
        <v>37063</v>
      </c>
      <c r="L68" s="125">
        <v>44576</v>
      </c>
      <c r="M68" s="125">
        <v>55594</v>
      </c>
      <c r="N68" s="125">
        <v>63107</v>
      </c>
      <c r="O68" s="125">
        <v>69117</v>
      </c>
    </row>
    <row r="69" spans="9:15" hidden="1" x14ac:dyDescent="0.25">
      <c r="I69" s="94">
        <v>350000</v>
      </c>
      <c r="J69" s="125">
        <v>41147</v>
      </c>
      <c r="K69" s="125">
        <v>49111</v>
      </c>
      <c r="L69" s="125">
        <v>59066</v>
      </c>
      <c r="M69" s="125">
        <v>73667</v>
      </c>
      <c r="N69" s="125">
        <v>83622</v>
      </c>
      <c r="O69" s="125">
        <v>91586</v>
      </c>
    </row>
    <row r="70" spans="9:15" hidden="1" x14ac:dyDescent="0.25">
      <c r="I70" s="94">
        <v>500000</v>
      </c>
      <c r="J70" s="125">
        <v>55300</v>
      </c>
      <c r="K70" s="125">
        <v>66004</v>
      </c>
      <c r="L70" s="125">
        <v>79383</v>
      </c>
      <c r="M70" s="125">
        <v>99006</v>
      </c>
      <c r="N70" s="125">
        <v>112385</v>
      </c>
      <c r="O70" s="125">
        <v>123088</v>
      </c>
    </row>
    <row r="71" spans="9:15" hidden="1" x14ac:dyDescent="0.25">
      <c r="I71" s="94">
        <v>650000</v>
      </c>
      <c r="J71" s="125">
        <v>69114</v>
      </c>
      <c r="K71" s="125">
        <v>82491</v>
      </c>
      <c r="L71" s="125">
        <v>99212</v>
      </c>
      <c r="M71" s="125">
        <v>123736</v>
      </c>
      <c r="N71" s="125">
        <v>140457</v>
      </c>
      <c r="O71" s="125">
        <v>153834</v>
      </c>
    </row>
    <row r="72" spans="9:15" hidden="1" x14ac:dyDescent="0.25">
      <c r="I72" s="94">
        <v>800000</v>
      </c>
      <c r="J72" s="125">
        <v>82430</v>
      </c>
      <c r="K72" s="125">
        <v>98384</v>
      </c>
      <c r="L72" s="125">
        <v>118326</v>
      </c>
      <c r="M72" s="125">
        <v>147576</v>
      </c>
      <c r="N72" s="125">
        <v>167518</v>
      </c>
      <c r="O72" s="125">
        <v>183472</v>
      </c>
    </row>
    <row r="73" spans="9:15" hidden="1" x14ac:dyDescent="0.25">
      <c r="I73" s="94">
        <v>1000000</v>
      </c>
      <c r="J73" s="125">
        <v>99578</v>
      </c>
      <c r="K73" s="125">
        <v>118851</v>
      </c>
      <c r="L73" s="125">
        <v>142942</v>
      </c>
      <c r="M73" s="125">
        <v>178276</v>
      </c>
      <c r="N73" s="125">
        <v>202368</v>
      </c>
      <c r="O73" s="125">
        <v>221641</v>
      </c>
    </row>
    <row r="74" spans="9:15" hidden="1" x14ac:dyDescent="0.25">
      <c r="I74" s="94">
        <v>1250000</v>
      </c>
      <c r="J74" s="125">
        <v>120238</v>
      </c>
      <c r="K74" s="125">
        <v>143510</v>
      </c>
      <c r="L74" s="125">
        <v>172600</v>
      </c>
      <c r="M74" s="125">
        <v>215265</v>
      </c>
      <c r="N74" s="125">
        <v>244355</v>
      </c>
      <c r="O74" s="125">
        <v>267627</v>
      </c>
    </row>
    <row r="75" spans="9:15" hidden="1" x14ac:dyDescent="0.25">
      <c r="I75" s="94">
        <v>1500000</v>
      </c>
      <c r="J75" s="125">
        <v>140204</v>
      </c>
      <c r="K75" s="125">
        <v>167340</v>
      </c>
      <c r="L75" s="125">
        <v>201261</v>
      </c>
      <c r="M75" s="125">
        <v>251011</v>
      </c>
      <c r="N75" s="125">
        <v>284931</v>
      </c>
      <c r="O75" s="125">
        <v>312067</v>
      </c>
    </row>
    <row r="76" spans="9:15" hidden="1" x14ac:dyDescent="0.25">
      <c r="I76" s="94">
        <v>2000000</v>
      </c>
      <c r="J76" s="125">
        <v>179197</v>
      </c>
      <c r="K76" s="125">
        <v>213880</v>
      </c>
      <c r="L76" s="125">
        <v>257234</v>
      </c>
      <c r="M76" s="125">
        <v>320820</v>
      </c>
      <c r="N76" s="125">
        <v>364174</v>
      </c>
      <c r="O76" s="125">
        <v>398857</v>
      </c>
    </row>
    <row r="77" spans="9:15" hidden="1" x14ac:dyDescent="0.25">
      <c r="I77" s="94">
        <v>2500000</v>
      </c>
      <c r="J77" s="125">
        <v>216734</v>
      </c>
      <c r="K77" s="125">
        <v>258682</v>
      </c>
      <c r="L77" s="125">
        <v>311118</v>
      </c>
      <c r="M77" s="125">
        <v>388023</v>
      </c>
      <c r="N77" s="125">
        <v>440459</v>
      </c>
      <c r="O77" s="125">
        <v>482407</v>
      </c>
    </row>
    <row r="78" spans="9:15" hidden="1" x14ac:dyDescent="0.25">
      <c r="I78" s="94">
        <v>3000000</v>
      </c>
      <c r="J78" s="125">
        <v>253138</v>
      </c>
      <c r="K78" s="125">
        <v>302132</v>
      </c>
      <c r="L78" s="125">
        <v>363375</v>
      </c>
      <c r="M78" s="125">
        <v>453198</v>
      </c>
      <c r="N78" s="125">
        <v>514441</v>
      </c>
      <c r="O78" s="125">
        <v>563436</v>
      </c>
    </row>
    <row r="79" spans="9:15" hidden="1" x14ac:dyDescent="0.25">
      <c r="I79" s="94">
        <v>3500000</v>
      </c>
      <c r="J79" s="125">
        <v>288616</v>
      </c>
      <c r="K79" s="125">
        <v>344478</v>
      </c>
      <c r="L79" s="125">
        <v>414304</v>
      </c>
      <c r="M79" s="125">
        <v>516716</v>
      </c>
      <c r="N79" s="125">
        <v>586543</v>
      </c>
      <c r="O79" s="125">
        <v>642404</v>
      </c>
    </row>
    <row r="80" spans="9:15" hidden="1" x14ac:dyDescent="0.25">
      <c r="I80" s="94">
        <v>4000000</v>
      </c>
      <c r="J80" s="125">
        <v>323313</v>
      </c>
      <c r="K80" s="125">
        <v>385890</v>
      </c>
      <c r="L80" s="125">
        <v>464111</v>
      </c>
      <c r="M80" s="125">
        <v>578835</v>
      </c>
      <c r="N80" s="125">
        <v>657056</v>
      </c>
      <c r="O80" s="125">
        <v>719633</v>
      </c>
    </row>
    <row r="81" spans="9:15" hidden="1" x14ac:dyDescent="0.25">
      <c r="I81" s="94">
        <v>4500000</v>
      </c>
      <c r="J81" s="125">
        <v>357334</v>
      </c>
      <c r="K81" s="125">
        <v>426496</v>
      </c>
      <c r="L81" s="125">
        <v>512947</v>
      </c>
      <c r="M81" s="125">
        <v>639743</v>
      </c>
      <c r="N81" s="125">
        <v>726195</v>
      </c>
      <c r="O81" s="125">
        <v>795356</v>
      </c>
    </row>
    <row r="82" spans="9:15" hidden="1" x14ac:dyDescent="0.25">
      <c r="I82" s="94">
        <v>5000000</v>
      </c>
      <c r="J82" s="125">
        <v>390759</v>
      </c>
      <c r="K82" s="125">
        <v>466390</v>
      </c>
      <c r="L82" s="125">
        <v>560928</v>
      </c>
      <c r="M82" s="125">
        <v>699585</v>
      </c>
      <c r="N82" s="125">
        <v>794123</v>
      </c>
      <c r="O82" s="125">
        <v>869754</v>
      </c>
    </row>
    <row r="83" spans="9:15" hidden="1" x14ac:dyDescent="0.25">
      <c r="I83" s="94">
        <v>10000000</v>
      </c>
      <c r="J83" s="125">
        <v>701918</v>
      </c>
      <c r="K83" s="125">
        <v>837773</v>
      </c>
      <c r="L83" s="125">
        <v>1007592</v>
      </c>
      <c r="M83" s="125">
        <v>1256659</v>
      </c>
      <c r="N83" s="125">
        <v>1426478</v>
      </c>
      <c r="O83" s="125">
        <v>1562333</v>
      </c>
    </row>
    <row r="84" spans="9:15" hidden="1" x14ac:dyDescent="0.25">
      <c r="I84" s="94">
        <v>15000000</v>
      </c>
      <c r="J84" s="125">
        <v>985661</v>
      </c>
      <c r="K84" s="125">
        <v>1176434</v>
      </c>
      <c r="L84" s="125">
        <v>1414900</v>
      </c>
      <c r="M84" s="125">
        <v>1764651</v>
      </c>
      <c r="N84" s="125">
        <v>2003117</v>
      </c>
      <c r="O84" s="125">
        <v>2193890</v>
      </c>
    </row>
    <row r="85" spans="9:15" hidden="1" x14ac:dyDescent="0.25">
      <c r="I85" s="94">
        <v>20000000</v>
      </c>
      <c r="J85" s="125">
        <v>1251362</v>
      </c>
      <c r="K85" s="125">
        <v>1493562</v>
      </c>
      <c r="L85" s="125">
        <v>1796310</v>
      </c>
      <c r="M85" s="125">
        <v>2240342</v>
      </c>
      <c r="N85" s="125">
        <v>2543091</v>
      </c>
      <c r="O85" s="125">
        <v>2785290</v>
      </c>
    </row>
    <row r="86" spans="9:15" hidden="1" x14ac:dyDescent="0.25">
      <c r="I86" s="94">
        <v>25000000</v>
      </c>
      <c r="J86" s="125">
        <v>1503311</v>
      </c>
      <c r="K86" s="125">
        <v>1794274</v>
      </c>
      <c r="L86" s="125">
        <v>2157978</v>
      </c>
      <c r="M86" s="125">
        <v>2691411</v>
      </c>
      <c r="N86" s="125">
        <v>3055115</v>
      </c>
      <c r="O86" s="125">
        <v>3346079</v>
      </c>
    </row>
    <row r="87" spans="9:15" hidden="1" x14ac:dyDescent="0.25">
      <c r="I87" s="94">
        <v>30000000</v>
      </c>
      <c r="J87" s="125">
        <v>1743990</v>
      </c>
      <c r="K87" s="125">
        <v>2081536</v>
      </c>
      <c r="L87" s="125">
        <v>2503469</v>
      </c>
      <c r="M87" s="125">
        <v>3122304</v>
      </c>
      <c r="N87" s="125">
        <v>3544237</v>
      </c>
      <c r="O87" s="125">
        <v>3881784</v>
      </c>
    </row>
    <row r="88" spans="9:15" hidden="1" x14ac:dyDescent="0.25">
      <c r="I88" s="94">
        <v>35000000</v>
      </c>
      <c r="J88" s="125">
        <v>1975032</v>
      </c>
      <c r="K88" s="125">
        <v>2357297</v>
      </c>
      <c r="L88" s="125">
        <v>2835127</v>
      </c>
      <c r="M88" s="125">
        <v>3535945</v>
      </c>
      <c r="N88" s="125">
        <v>4013776</v>
      </c>
      <c r="O88" s="125">
        <v>4396040</v>
      </c>
    </row>
    <row r="89" spans="9:15" hidden="1" x14ac:dyDescent="0.25">
      <c r="I89" s="94">
        <v>40000000</v>
      </c>
      <c r="J89" s="125">
        <v>2197601</v>
      </c>
      <c r="K89" s="125">
        <v>2622943</v>
      </c>
      <c r="L89" s="125">
        <v>3154621</v>
      </c>
      <c r="M89" s="125">
        <v>3934415</v>
      </c>
      <c r="N89" s="125">
        <v>4466093</v>
      </c>
      <c r="O89" s="125">
        <v>4891435</v>
      </c>
    </row>
    <row r="90" spans="9:15" hidden="1" x14ac:dyDescent="0.25">
      <c r="I90" s="94">
        <v>45000000</v>
      </c>
      <c r="J90" s="125">
        <v>2412573</v>
      </c>
      <c r="K90" s="125">
        <v>2879522</v>
      </c>
      <c r="L90" s="125">
        <v>3463209</v>
      </c>
      <c r="M90" s="125">
        <v>4319283</v>
      </c>
      <c r="N90" s="125">
        <v>4902970</v>
      </c>
      <c r="O90" s="125">
        <v>5369919</v>
      </c>
    </row>
    <row r="91" spans="9:15" hidden="1" x14ac:dyDescent="0.25">
      <c r="I91" s="94">
        <v>50000000</v>
      </c>
      <c r="J91" s="125">
        <v>2620635</v>
      </c>
      <c r="K91" s="125">
        <v>3127855</v>
      </c>
      <c r="L91" s="125">
        <v>3761879</v>
      </c>
      <c r="M91" s="125">
        <v>4691782</v>
      </c>
      <c r="N91" s="125">
        <v>5325807</v>
      </c>
      <c r="O91" s="125">
        <v>5833027</v>
      </c>
    </row>
    <row r="92" spans="9:15" hidden="1" x14ac:dyDescent="0.25">
      <c r="I92" s="94">
        <v>75000000</v>
      </c>
      <c r="J92" s="125">
        <v>3574072</v>
      </c>
      <c r="K92" s="125">
        <v>4265828</v>
      </c>
      <c r="L92" s="125">
        <v>5130522</v>
      </c>
      <c r="M92" s="125">
        <v>6398741</v>
      </c>
      <c r="N92" s="125">
        <v>7263436</v>
      </c>
      <c r="O92" s="125">
        <v>7955192</v>
      </c>
    </row>
    <row r="93" spans="9:15" hidden="1" x14ac:dyDescent="0.25">
      <c r="I93" s="94">
        <v>100000000</v>
      </c>
      <c r="J93" s="125">
        <v>4411764</v>
      </c>
      <c r="K93" s="125">
        <v>5265654</v>
      </c>
      <c r="L93" s="125">
        <v>6333016</v>
      </c>
      <c r="M93" s="125">
        <v>7898481</v>
      </c>
      <c r="N93" s="125">
        <v>8965843</v>
      </c>
      <c r="O93" s="125">
        <v>9819733</v>
      </c>
    </row>
    <row r="94" spans="9:15" hidden="1" x14ac:dyDescent="0.25">
      <c r="I94" s="94">
        <v>150000000</v>
      </c>
      <c r="J94" s="125">
        <v>5837243</v>
      </c>
      <c r="K94" s="125">
        <v>6967032</v>
      </c>
      <c r="L94" s="125">
        <v>8379268</v>
      </c>
      <c r="M94" s="125">
        <v>10450548</v>
      </c>
      <c r="N94" s="125">
        <v>11862785</v>
      </c>
      <c r="O94" s="125">
        <v>12992574</v>
      </c>
    </row>
    <row r="95" spans="9:15" hidden="1" x14ac:dyDescent="0.25">
      <c r="I95" s="94">
        <v>200000000</v>
      </c>
      <c r="J95" s="125">
        <v>7033274</v>
      </c>
      <c r="K95" s="125">
        <v>8394552</v>
      </c>
      <c r="L95" s="125">
        <v>10096151</v>
      </c>
      <c r="M95" s="125">
        <v>12591829</v>
      </c>
      <c r="N95" s="125">
        <v>14293427</v>
      </c>
      <c r="O95" s="125">
        <v>15654706</v>
      </c>
    </row>
    <row r="96" spans="9:15" hidden="1" x14ac:dyDescent="0.25">
      <c r="I96" s="95">
        <v>250000000</v>
      </c>
      <c r="J96" s="126">
        <v>8091630</v>
      </c>
      <c r="K96" s="126">
        <v>9657752</v>
      </c>
      <c r="L96" s="126">
        <v>11615404</v>
      </c>
      <c r="M96" s="126">
        <v>14486627</v>
      </c>
      <c r="N96" s="126">
        <v>16444280</v>
      </c>
      <c r="O96" s="126">
        <v>18010402</v>
      </c>
    </row>
    <row r="97" spans="9:15" ht="16.5" hidden="1" x14ac:dyDescent="0.25">
      <c r="I97" s="131" t="s">
        <v>47</v>
      </c>
      <c r="J97" s="131"/>
      <c r="K97" s="131"/>
      <c r="L97" s="131"/>
      <c r="M97" s="131"/>
      <c r="N97" s="131"/>
      <c r="O97" s="131"/>
    </row>
    <row r="98" spans="9:15" x14ac:dyDescent="0.25"/>
    <row r="99" spans="9:15" x14ac:dyDescent="0.25"/>
    <row r="100" spans="9:15" x14ac:dyDescent="0.25"/>
    <row r="101" spans="9:15" x14ac:dyDescent="0.25"/>
    <row r="102" spans="9:15" x14ac:dyDescent="0.25"/>
  </sheetData>
  <sheetProtection algorithmName="SHA-512" hashValue="SmMeLsCKvd6YjUktS2ClRjK2XW66UY6dOpv35BdOBGTGWtjJDHg+dbOPvu+EboWCZJfyauWheQeX/yYws1mnww==" saltValue="fQIU9LXcxKBbaGGnQfygVQ==" spinCount="100000" sheet="1" objects="1" scenarios="1" selectLockedCells="1"/>
  <mergeCells count="24">
    <mergeCell ref="G1:H4"/>
    <mergeCell ref="A36:H36"/>
    <mergeCell ref="A6:H6"/>
    <mergeCell ref="B8:H8"/>
    <mergeCell ref="A31:B31"/>
    <mergeCell ref="A33:B33"/>
    <mergeCell ref="A19:B19"/>
    <mergeCell ref="B3:F3"/>
    <mergeCell ref="B2:F2"/>
    <mergeCell ref="B1:F1"/>
    <mergeCell ref="B4:F4"/>
    <mergeCell ref="E13:F13"/>
    <mergeCell ref="A1:A4"/>
    <mergeCell ref="B41:F41"/>
    <mergeCell ref="B37:F37"/>
    <mergeCell ref="B40:F40"/>
    <mergeCell ref="B38:F38"/>
    <mergeCell ref="B39:F39"/>
    <mergeCell ref="I53:O53"/>
    <mergeCell ref="I97:O97"/>
    <mergeCell ref="B46:C46"/>
    <mergeCell ref="B47:C47"/>
    <mergeCell ref="A44:H44"/>
    <mergeCell ref="B45:C45"/>
  </mergeCells>
  <dataValidations count="2">
    <dataValidation type="list" allowBlank="1" showInputMessage="1" showErrorMessage="1" sqref="D12 G12" xr:uid="{EF4D9199-13D9-4883-AD5B-0CF20F97D7AD}">
      <formula1>$H$13:$H$17</formula1>
    </dataValidation>
    <dataValidation type="list" allowBlank="1" showInputMessage="1" showErrorMessage="1" sqref="E13:F13" xr:uid="{A8372515-3625-428E-BACC-BE919C0EA683}">
      <formula1>"Basishonorarsatz, Viertelsatz, Mittelsatz, Dreiviertelsatz, Oberer Honorarsatz"</formula1>
    </dataValidation>
  </dataValidations>
  <pageMargins left="0.70866141732283472" right="0.59055118110236227" top="0.59055118110236227" bottom="0.78740157480314965" header="0" footer="0.31496062992125984"/>
  <pageSetup paperSize="9" scale="53" fitToHeight="0" orientation="portrait" r:id="rId1"/>
  <headerFooter>
    <oddFooter>&amp;C&amp;"Segoe UI,Standard"&amp;7Seite &amp;P von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4AE928D604A34DB96BE769ED3498CC" ma:contentTypeVersion="13" ma:contentTypeDescription="Ein neues Dokument erstellen." ma:contentTypeScope="" ma:versionID="bc00c2c15acec909d88219ed3be24f2d">
  <xsd:schema xmlns:xsd="http://www.w3.org/2001/XMLSchema" xmlns:xs="http://www.w3.org/2001/XMLSchema" xmlns:p="http://schemas.microsoft.com/office/2006/metadata/properties" xmlns:ns2="2fda180b-6893-4c38-86e7-e15deea32ca7" xmlns:ns3="c49f8bf0-87e1-467e-9a88-eb4ebddfaccd" targetNamespace="http://schemas.microsoft.com/office/2006/metadata/properties" ma:root="true" ma:fieldsID="7524d7643452b7feb7d72809634b7914" ns2:_="" ns3:_="">
    <xsd:import namespace="2fda180b-6893-4c38-86e7-e15deea32ca7"/>
    <xsd:import namespace="c49f8bf0-87e1-467e-9a88-eb4ebddfac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a180b-6893-4c38-86e7-e15deea32c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de20d9a7-0237-4881-a325-41f02ef2b5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9f8bf0-87e1-467e-9a88-eb4ebddfacc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6e9ffa2-c8d9-4643-a6b6-836ae1554345}" ma:internalName="TaxCatchAll" ma:showField="CatchAllData" ma:web="c49f8bf0-87e1-467e-9a88-eb4ebddfac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a180b-6893-4c38-86e7-e15deea32ca7">
      <Terms xmlns="http://schemas.microsoft.com/office/infopath/2007/PartnerControls"/>
    </lcf76f155ced4ddcb4097134ff3c332f>
    <TaxCatchAll xmlns="c49f8bf0-87e1-467e-9a88-eb4ebddfaccd" xsi:nil="true"/>
  </documentManagement>
</p:properties>
</file>

<file path=customXml/itemProps1.xml><?xml version="1.0" encoding="utf-8"?>
<ds:datastoreItem xmlns:ds="http://schemas.openxmlformats.org/officeDocument/2006/customXml" ds:itemID="{081C3BF2-1EEE-41CA-B686-3D60E02219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a180b-6893-4c38-86e7-e15deea32ca7"/>
    <ds:schemaRef ds:uri="c49f8bf0-87e1-467e-9a88-eb4ebddfac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806B6-A22C-4B09-9788-1988DC1835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756F80-AC9B-44B5-A168-630B9AF9ED4B}">
  <ds:schemaRefs>
    <ds:schemaRef ds:uri="http://schemas.microsoft.com/office/2006/metadata/properties"/>
    <ds:schemaRef ds:uri="http://schemas.microsoft.com/office/infopath/2007/PartnerControls"/>
    <ds:schemaRef ds:uri="2fda180b-6893-4c38-86e7-e15deea32ca7"/>
    <ds:schemaRef ds:uri="c49f8bf0-87e1-467e-9a88-eb4ebddfac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Objektplanung Freianlagen</vt:lpstr>
      <vt:lpstr>'Objektplanung Freianlagen'!Druckbereich</vt:lpstr>
      <vt:lpstr>'Objektplanung Freianlagen'!Drucktitel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René Gesse</dc:creator>
  <cp:keywords/>
  <dc:description/>
  <cp:lastModifiedBy>abante | RA Christian Schötzig</cp:lastModifiedBy>
  <cp:revision/>
  <dcterms:created xsi:type="dcterms:W3CDTF">2022-09-13T12:05:01Z</dcterms:created>
  <dcterms:modified xsi:type="dcterms:W3CDTF">2026-10-14T07:45:04Z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0x010100884AE928D604A34DB96BE769ED3498CC</vt:lpwstr>
  </property>
  <property fmtid="{D5CDD505-2E9C-101B-9397-08002B2CF9AE}" pid="3" name="MediaServiceImageTags">
    <vt:lpwstr/>
  </property>
</Properties>
</file>