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Aktenplan_PGDS\04_SC_EuL\0403_StratEK\Projekte\Projekte investiv\Investitionen 2026\Beatmungstechnik - Konsolidierung MT\1_Vorbereitung der Vergabeverfahren\"/>
    </mc:Choice>
  </mc:AlternateContent>
  <xr:revisionPtr revIDLastSave="0" documentId="13_ncr:1_{F9B343DF-4256-4DC2-B19E-7B51E9A89D28}" xr6:coauthVersionLast="47" xr6:coauthVersionMax="47" xr10:uidLastSave="{00000000-0000-0000-0000-000000000000}"/>
  <bookViews>
    <workbookView xWindow="-28920" yWindow="-210" windowWidth="29040" windowHeight="15720" tabRatio="853" activeTab="7" xr2:uid="{00000000-000D-0000-FFFF-FFFF00000000}"/>
  </bookViews>
  <sheets>
    <sheet name="Inhaltsverzeichnis" sheetId="27" r:id="rId1"/>
    <sheet name="Bewertungsverfahren" sheetId="19" r:id="rId2"/>
    <sheet name="Los 1 Hauptangebot" sheetId="29" r:id="rId3"/>
    <sheet name="Los 2 Hauptangebot" sheetId="31" r:id="rId4"/>
    <sheet name="Los 3 Hauptangebot" sheetId="32" r:id="rId5"/>
    <sheet name="Los 4 Hauptangebot" sheetId="39" r:id="rId6"/>
    <sheet name="Übersicht Angebote und Rabatt" sheetId="30" r:id="rId7"/>
    <sheet name="Angebotswertung " sheetId="18" r:id="rId8"/>
    <sheet name="Rezensionsbogen" sheetId="41" r:id="rId9"/>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36" i="18" l="1"/>
  <c r="D136" i="18"/>
  <c r="E136" i="18"/>
  <c r="B136" i="18"/>
  <c r="E135" i="18"/>
  <c r="D135" i="18"/>
  <c r="C135" i="18"/>
  <c r="B135" i="18"/>
  <c r="C117" i="18"/>
  <c r="D117" i="18"/>
  <c r="E117" i="18"/>
  <c r="C118" i="18"/>
  <c r="D118" i="18"/>
  <c r="E118" i="18"/>
  <c r="D119" i="18"/>
  <c r="E119" i="18"/>
  <c r="C120" i="18"/>
  <c r="D120" i="18"/>
  <c r="E120" i="18"/>
  <c r="B118" i="18"/>
  <c r="B119" i="18"/>
  <c r="B120" i="18"/>
  <c r="B117" i="18"/>
  <c r="C76" i="18"/>
  <c r="D76" i="18"/>
  <c r="E76" i="18"/>
  <c r="B76" i="18"/>
  <c r="E64" i="18"/>
  <c r="D64" i="18"/>
  <c r="B64" i="18"/>
  <c r="E52" i="18"/>
  <c r="D52" i="18"/>
  <c r="C52" i="18"/>
  <c r="B52" i="18"/>
  <c r="C40" i="18"/>
  <c r="D40" i="18"/>
  <c r="E40" i="18"/>
  <c r="B40" i="18"/>
  <c r="A64" i="41"/>
  <c r="B130" i="18" l="1"/>
  <c r="B121" i="18"/>
  <c r="C119" i="18"/>
  <c r="C121" i="18" s="1"/>
  <c r="E121" i="18"/>
  <c r="D121" i="18"/>
  <c r="B71" i="18"/>
  <c r="B59" i="18"/>
  <c r="B35" i="18"/>
  <c r="B47" i="18"/>
  <c r="G24" i="41" l="1"/>
  <c r="F24" i="41"/>
  <c r="G18" i="41"/>
  <c r="F18" i="41"/>
  <c r="G69" i="41"/>
  <c r="F69" i="41"/>
  <c r="G68" i="41"/>
  <c r="F68" i="41"/>
  <c r="G67" i="41"/>
  <c r="F67" i="41"/>
  <c r="G66" i="41"/>
  <c r="F66" i="41"/>
  <c r="G64" i="41"/>
  <c r="F64" i="41"/>
  <c r="G63" i="41"/>
  <c r="F63" i="41"/>
  <c r="G62" i="41"/>
  <c r="F62" i="41"/>
  <c r="G60" i="41"/>
  <c r="F60" i="41"/>
  <c r="G59" i="41"/>
  <c r="F59" i="41"/>
  <c r="G58" i="41"/>
  <c r="F58" i="41"/>
  <c r="G57" i="41"/>
  <c r="F57" i="41"/>
  <c r="G55" i="41"/>
  <c r="F55" i="41"/>
  <c r="G54" i="41"/>
  <c r="F54" i="41"/>
  <c r="G53" i="41"/>
  <c r="F53" i="41"/>
  <c r="G52" i="41"/>
  <c r="F52" i="41"/>
  <c r="G51" i="41"/>
  <c r="F51" i="41"/>
  <c r="G50" i="41"/>
  <c r="F50" i="41"/>
  <c r="G49" i="41"/>
  <c r="F49" i="41"/>
  <c r="G47" i="41"/>
  <c r="F47" i="41"/>
  <c r="G46" i="41"/>
  <c r="F46" i="41"/>
  <c r="G45" i="41"/>
  <c r="F45" i="41"/>
  <c r="G44" i="41"/>
  <c r="F44" i="41"/>
  <c r="G43" i="41"/>
  <c r="F43" i="41"/>
  <c r="G42" i="41"/>
  <c r="F42" i="41"/>
  <c r="G41" i="41"/>
  <c r="F41" i="41"/>
  <c r="G39" i="41"/>
  <c r="F39" i="41"/>
  <c r="G38" i="41"/>
  <c r="F38" i="41"/>
  <c r="G37" i="41"/>
  <c r="F37" i="41"/>
  <c r="G36" i="41"/>
  <c r="F36" i="41"/>
  <c r="G35" i="41"/>
  <c r="F35" i="41"/>
  <c r="G34" i="41"/>
  <c r="F34" i="41"/>
  <c r="G33" i="41"/>
  <c r="F33" i="41"/>
  <c r="G31" i="41"/>
  <c r="F31" i="41"/>
  <c r="G30" i="41"/>
  <c r="F30" i="41"/>
  <c r="G29" i="41"/>
  <c r="F29" i="41"/>
  <c r="G28" i="41"/>
  <c r="F28" i="41"/>
  <c r="G27" i="41"/>
  <c r="F27" i="41"/>
  <c r="G26" i="41"/>
  <c r="F26" i="41"/>
  <c r="G23" i="41"/>
  <c r="F23" i="41"/>
  <c r="G22" i="41"/>
  <c r="F22" i="41"/>
  <c r="G21" i="41"/>
  <c r="F21" i="41"/>
  <c r="G20" i="41"/>
  <c r="F20" i="41"/>
  <c r="G19" i="41"/>
  <c r="F19" i="41"/>
  <c r="A19" i="41"/>
  <c r="A20" i="41" s="1"/>
  <c r="A21" i="41" s="1"/>
  <c r="A22" i="41" s="1"/>
  <c r="A23" i="41" s="1"/>
  <c r="A24" i="41" s="1"/>
  <c r="A26" i="41" s="1"/>
  <c r="A27" i="41" s="1"/>
  <c r="A28" i="41" l="1"/>
  <c r="A29" i="41" s="1"/>
  <c r="A30" i="41" s="1"/>
  <c r="A31" i="41" s="1"/>
  <c r="A33" i="41" s="1"/>
  <c r="A34" i="41" s="1"/>
  <c r="A35" i="41" s="1"/>
  <c r="A36" i="41" s="1"/>
  <c r="A37" i="41" s="1"/>
  <c r="A38" i="41" s="1"/>
  <c r="A39" i="41" s="1"/>
  <c r="A41" i="41" s="1"/>
  <c r="A42" i="41" s="1"/>
  <c r="A43" i="41" s="1"/>
  <c r="A44" i="41" s="1"/>
  <c r="A45" i="41" s="1"/>
  <c r="A46" i="41" s="1"/>
  <c r="A47" i="41" s="1"/>
  <c r="A49" i="41" s="1"/>
  <c r="A50" i="41" s="1"/>
  <c r="A51" i="41" s="1"/>
  <c r="A52" i="41" s="1"/>
  <c r="A53" i="41" s="1"/>
  <c r="A54" i="41" s="1"/>
  <c r="A55" i="41" s="1"/>
  <c r="G70" i="41"/>
  <c r="A57" i="41" l="1"/>
  <c r="A58" i="41" s="1"/>
  <c r="A59" i="41" s="1"/>
  <c r="A60" i="41" s="1"/>
  <c r="A62" i="41" s="1"/>
  <c r="A63" i="41" s="1"/>
  <c r="A66" i="41" s="1"/>
  <c r="A67" i="41" s="1"/>
  <c r="A68" i="41" s="1"/>
  <c r="A69" i="41" s="1"/>
  <c r="C103" i="18" l="1"/>
  <c r="E103" i="18"/>
  <c r="C104" i="18"/>
  <c r="D104" i="18"/>
  <c r="E104" i="18"/>
  <c r="E105" i="18"/>
  <c r="C106" i="18"/>
  <c r="E106" i="18"/>
  <c r="B104" i="18"/>
  <c r="B105" i="18"/>
  <c r="B106" i="18"/>
  <c r="B103" i="18"/>
  <c r="C73" i="18"/>
  <c r="D73" i="18"/>
  <c r="E73" i="18"/>
  <c r="C74" i="18"/>
  <c r="E74" i="18"/>
  <c r="C75" i="18"/>
  <c r="D75" i="18"/>
  <c r="E75" i="18"/>
  <c r="B74" i="18"/>
  <c r="B69" i="18" s="1"/>
  <c r="D61" i="18"/>
  <c r="E61" i="18"/>
  <c r="E62" i="18"/>
  <c r="D63" i="18"/>
  <c r="E63" i="18"/>
  <c r="B62" i="18"/>
  <c r="C50" i="18"/>
  <c r="D50" i="18"/>
  <c r="E50" i="18"/>
  <c r="B50" i="18"/>
  <c r="C38" i="18"/>
  <c r="E38" i="18"/>
  <c r="D13" i="18"/>
  <c r="D62" i="18" s="1"/>
  <c r="D14" i="18"/>
  <c r="D74" i="18" s="1"/>
  <c r="D11" i="18"/>
  <c r="D38" i="18" s="1"/>
  <c r="B38" i="18"/>
  <c r="I10" i="30"/>
  <c r="J10" i="30" s="1"/>
  <c r="J85" i="32"/>
  <c r="K85" i="32" s="1"/>
  <c r="H85" i="32"/>
  <c r="J52" i="32"/>
  <c r="K52" i="32" s="1"/>
  <c r="H52" i="32"/>
  <c r="J30" i="31"/>
  <c r="K30" i="31" s="1"/>
  <c r="H30" i="31"/>
  <c r="B107" i="18" l="1"/>
  <c r="B133" i="18" s="1"/>
  <c r="D106" i="18"/>
  <c r="D105" i="18"/>
  <c r="C105" i="18" s="1"/>
  <c r="C107" i="18" s="1"/>
  <c r="C133" i="18" s="1"/>
  <c r="E107" i="18"/>
  <c r="E133" i="18" s="1"/>
  <c r="D103" i="18"/>
  <c r="B57" i="18"/>
  <c r="B45" i="18"/>
  <c r="B33" i="18"/>
  <c r="B51" i="18" s="1"/>
  <c r="J22" i="29"/>
  <c r="K22" i="29" s="1"/>
  <c r="H22" i="29"/>
  <c r="J35" i="29"/>
  <c r="K35" i="29" s="1"/>
  <c r="H35" i="29"/>
  <c r="D107" i="18" l="1"/>
  <c r="D133" i="18" s="1"/>
  <c r="J19" i="39"/>
  <c r="K19" i="39" s="1"/>
  <c r="H19" i="39"/>
  <c r="J22" i="39"/>
  <c r="K22" i="39" s="1"/>
  <c r="H22" i="39"/>
  <c r="J21" i="39"/>
  <c r="K21" i="39" s="1"/>
  <c r="H21" i="39"/>
  <c r="J20" i="39"/>
  <c r="K20" i="39" s="1"/>
  <c r="H20" i="39"/>
  <c r="J84" i="32"/>
  <c r="K84" i="32" s="1"/>
  <c r="H84" i="32"/>
  <c r="J83" i="32"/>
  <c r="K83" i="32" s="1"/>
  <c r="H83" i="32"/>
  <c r="J82" i="32"/>
  <c r="K82" i="32" s="1"/>
  <c r="H82" i="32"/>
  <c r="J81" i="32"/>
  <c r="K81" i="32" s="1"/>
  <c r="H81" i="32"/>
  <c r="J80" i="32"/>
  <c r="K80" i="32" s="1"/>
  <c r="H80" i="32"/>
  <c r="J79" i="32"/>
  <c r="K79" i="32" s="1"/>
  <c r="H79" i="32"/>
  <c r="J78" i="32"/>
  <c r="K78" i="32" s="1"/>
  <c r="H78" i="32"/>
  <c r="J77" i="32"/>
  <c r="K77" i="32" s="1"/>
  <c r="H77" i="32"/>
  <c r="J76" i="32"/>
  <c r="K76" i="32" s="1"/>
  <c r="H76" i="32"/>
  <c r="J75" i="32"/>
  <c r="K75" i="32" s="1"/>
  <c r="H75" i="32"/>
  <c r="J74" i="32"/>
  <c r="K74" i="32" s="1"/>
  <c r="H74" i="32"/>
  <c r="J73" i="32"/>
  <c r="K73" i="32" s="1"/>
  <c r="H73" i="32"/>
  <c r="J72" i="32"/>
  <c r="K72" i="32" s="1"/>
  <c r="H72" i="32"/>
  <c r="J71" i="32"/>
  <c r="K71" i="32" s="1"/>
  <c r="H71" i="32"/>
  <c r="J70" i="32"/>
  <c r="K70" i="32" s="1"/>
  <c r="H70" i="32"/>
  <c r="J69" i="32"/>
  <c r="K69" i="32" s="1"/>
  <c r="H69" i="32"/>
  <c r="J68" i="32"/>
  <c r="K68" i="32" s="1"/>
  <c r="H68" i="32"/>
  <c r="J67" i="32"/>
  <c r="K67" i="32" s="1"/>
  <c r="H67" i="32"/>
  <c r="J66" i="32"/>
  <c r="K66" i="32" s="1"/>
  <c r="H66" i="32"/>
  <c r="J65" i="32"/>
  <c r="K65" i="32" s="1"/>
  <c r="H65" i="32"/>
  <c r="J64" i="32"/>
  <c r="K64" i="32" s="1"/>
  <c r="H64" i="32"/>
  <c r="J63" i="32"/>
  <c r="K63" i="32" s="1"/>
  <c r="H63" i="32"/>
  <c r="J62" i="32"/>
  <c r="K62" i="32" s="1"/>
  <c r="H62" i="32"/>
  <c r="J61" i="32"/>
  <c r="K61" i="32" s="1"/>
  <c r="H61" i="32"/>
  <c r="J60" i="32"/>
  <c r="K60" i="32" s="1"/>
  <c r="H60" i="32"/>
  <c r="J59" i="32"/>
  <c r="K59" i="32" s="1"/>
  <c r="H59" i="32"/>
  <c r="J58" i="32"/>
  <c r="K58" i="32" s="1"/>
  <c r="H58" i="32"/>
  <c r="J57" i="32"/>
  <c r="K57" i="32" s="1"/>
  <c r="H57" i="32"/>
  <c r="J56" i="32"/>
  <c r="K56" i="32" s="1"/>
  <c r="H56" i="32"/>
  <c r="J55" i="32"/>
  <c r="K55" i="32" s="1"/>
  <c r="H55" i="32"/>
  <c r="J54" i="32"/>
  <c r="K54" i="32" s="1"/>
  <c r="H54" i="32"/>
  <c r="J53" i="32"/>
  <c r="K53" i="32" s="1"/>
  <c r="H53" i="32"/>
  <c r="J51" i="32"/>
  <c r="K51" i="32" s="1"/>
  <c r="H51" i="32"/>
  <c r="J50" i="32"/>
  <c r="K50" i="32" s="1"/>
  <c r="H50" i="32"/>
  <c r="J49" i="32"/>
  <c r="K49" i="32" s="1"/>
  <c r="H49" i="32"/>
  <c r="J48" i="32"/>
  <c r="K48" i="32" s="1"/>
  <c r="H48" i="32"/>
  <c r="J47" i="32"/>
  <c r="K47" i="32" s="1"/>
  <c r="H47" i="32"/>
  <c r="J46" i="32"/>
  <c r="K46" i="32" s="1"/>
  <c r="H46" i="32"/>
  <c r="J45" i="32"/>
  <c r="K45" i="32" s="1"/>
  <c r="H45" i="32"/>
  <c r="J44" i="32"/>
  <c r="K44" i="32" s="1"/>
  <c r="H44" i="32"/>
  <c r="J43" i="32"/>
  <c r="K43" i="32" s="1"/>
  <c r="H43" i="32"/>
  <c r="J42" i="32"/>
  <c r="K42" i="32" s="1"/>
  <c r="H42" i="32"/>
  <c r="J41" i="32"/>
  <c r="K41" i="32" s="1"/>
  <c r="H41" i="32"/>
  <c r="J40" i="32"/>
  <c r="K40" i="32" s="1"/>
  <c r="H40" i="32"/>
  <c r="J39" i="32"/>
  <c r="K39" i="32" s="1"/>
  <c r="H39" i="32"/>
  <c r="J38" i="32"/>
  <c r="K38" i="32" s="1"/>
  <c r="H38" i="32"/>
  <c r="J37" i="32"/>
  <c r="K37" i="32" s="1"/>
  <c r="H37" i="32"/>
  <c r="J36" i="32"/>
  <c r="K36" i="32" s="1"/>
  <c r="H36" i="32"/>
  <c r="J35" i="32"/>
  <c r="K35" i="32" s="1"/>
  <c r="H35" i="32"/>
  <c r="J34" i="32"/>
  <c r="K34" i="32" s="1"/>
  <c r="H34" i="32"/>
  <c r="J33" i="32"/>
  <c r="K33" i="32" s="1"/>
  <c r="H33" i="32"/>
  <c r="J32" i="32"/>
  <c r="K32" i="32" s="1"/>
  <c r="H32" i="32"/>
  <c r="J31" i="32"/>
  <c r="K31" i="32" s="1"/>
  <c r="H31" i="32"/>
  <c r="J30" i="32"/>
  <c r="K30" i="32" s="1"/>
  <c r="H30" i="32"/>
  <c r="J29" i="32"/>
  <c r="K29" i="32" s="1"/>
  <c r="H29" i="32"/>
  <c r="J28" i="32"/>
  <c r="K28" i="32" s="1"/>
  <c r="H28" i="32"/>
  <c r="J27" i="32"/>
  <c r="K27" i="32" s="1"/>
  <c r="H27" i="32"/>
  <c r="J26" i="32"/>
  <c r="K26" i="32" s="1"/>
  <c r="H26" i="32"/>
  <c r="J28" i="39"/>
  <c r="K28" i="39" s="1"/>
  <c r="H28" i="39"/>
  <c r="J27" i="39"/>
  <c r="K27" i="39" s="1"/>
  <c r="H27" i="39"/>
  <c r="J26" i="39"/>
  <c r="K26" i="39" s="1"/>
  <c r="H26" i="39"/>
  <c r="J25" i="39"/>
  <c r="K25" i="39" s="1"/>
  <c r="H25" i="39"/>
  <c r="J18" i="39"/>
  <c r="K18" i="39" s="1"/>
  <c r="H18" i="39"/>
  <c r="J13" i="39"/>
  <c r="K13" i="39" s="1"/>
  <c r="H13" i="39"/>
  <c r="I13" i="30" s="1"/>
  <c r="C6" i="39"/>
  <c r="C5" i="39"/>
  <c r="J34" i="29"/>
  <c r="K34" i="29" s="1"/>
  <c r="J33" i="29"/>
  <c r="K33" i="29" s="1"/>
  <c r="J32" i="29"/>
  <c r="K32" i="29" s="1"/>
  <c r="J31" i="29"/>
  <c r="K31" i="29" s="1"/>
  <c r="J30" i="29"/>
  <c r="K30" i="29" s="1"/>
  <c r="J29" i="29"/>
  <c r="K29" i="29" s="1"/>
  <c r="J28" i="29"/>
  <c r="K28" i="29" s="1"/>
  <c r="J27" i="29"/>
  <c r="K27" i="29" s="1"/>
  <c r="J26" i="29"/>
  <c r="K26" i="29" s="1"/>
  <c r="J25" i="29"/>
  <c r="K25" i="29" s="1"/>
  <c r="J24" i="29"/>
  <c r="K24" i="29" s="1"/>
  <c r="J23" i="29"/>
  <c r="K23" i="29" s="1"/>
  <c r="H34" i="29"/>
  <c r="H33" i="29"/>
  <c r="H32" i="29"/>
  <c r="H31" i="29"/>
  <c r="H30" i="29"/>
  <c r="H29" i="29"/>
  <c r="H28" i="29"/>
  <c r="H27" i="29"/>
  <c r="H26" i="29"/>
  <c r="H25" i="29"/>
  <c r="H24" i="29"/>
  <c r="H23" i="29"/>
  <c r="J31" i="31"/>
  <c r="K31" i="31" s="1"/>
  <c r="J28" i="31"/>
  <c r="K28" i="31" s="1"/>
  <c r="J27" i="31"/>
  <c r="K27" i="31" s="1"/>
  <c r="J26" i="31"/>
  <c r="K26" i="31" s="1"/>
  <c r="J25" i="31"/>
  <c r="K25" i="31" s="1"/>
  <c r="J24" i="31"/>
  <c r="K24" i="31" s="1"/>
  <c r="J23" i="31"/>
  <c r="K23" i="31" s="1"/>
  <c r="J22" i="31"/>
  <c r="K22" i="31" s="1"/>
  <c r="J21" i="31"/>
  <c r="K21" i="31" s="1"/>
  <c r="H31" i="31"/>
  <c r="H28" i="31"/>
  <c r="H27" i="31"/>
  <c r="H26" i="31"/>
  <c r="H25" i="31"/>
  <c r="H24" i="31"/>
  <c r="H23" i="31"/>
  <c r="H22" i="31"/>
  <c r="H21" i="31"/>
  <c r="H23" i="39" l="1"/>
  <c r="K13" i="30" s="1"/>
  <c r="L13" i="30" s="1"/>
  <c r="J13" i="30"/>
  <c r="H29" i="39"/>
  <c r="O13" i="30" s="1"/>
  <c r="C6" i="32"/>
  <c r="C5" i="32"/>
  <c r="C6" i="31"/>
  <c r="C5" i="31"/>
  <c r="M13" i="30" l="1"/>
  <c r="N13" i="30" s="1"/>
  <c r="C6" i="29"/>
  <c r="C5" i="29"/>
  <c r="J24" i="32" l="1"/>
  <c r="K24" i="32" s="1"/>
  <c r="H24" i="32"/>
  <c r="J21" i="32"/>
  <c r="K21" i="32" s="1"/>
  <c r="H21" i="32"/>
  <c r="C97" i="18" l="1"/>
  <c r="D97" i="18"/>
  <c r="E97" i="18"/>
  <c r="J20" i="31" l="1"/>
  <c r="K20" i="31" s="1"/>
  <c r="H20" i="31"/>
  <c r="C110" i="18" l="1"/>
  <c r="D110" i="18"/>
  <c r="E110" i="18"/>
  <c r="C111" i="18"/>
  <c r="D111" i="18"/>
  <c r="E111" i="18"/>
  <c r="D112" i="18"/>
  <c r="E112" i="18"/>
  <c r="C113" i="18"/>
  <c r="D113" i="18"/>
  <c r="E113" i="18"/>
  <c r="B111" i="18"/>
  <c r="B112" i="18"/>
  <c r="B113" i="18"/>
  <c r="B110" i="18"/>
  <c r="E96" i="18"/>
  <c r="E95" i="18"/>
  <c r="E94" i="18"/>
  <c r="D96" i="18"/>
  <c r="D95" i="18"/>
  <c r="D94" i="18"/>
  <c r="C95" i="18"/>
  <c r="C94" i="18"/>
  <c r="B95" i="18"/>
  <c r="B96" i="18"/>
  <c r="B97" i="18"/>
  <c r="B94" i="18"/>
  <c r="E98" i="18" l="1"/>
  <c r="C96" i="18"/>
  <c r="C98" i="18" s="1"/>
  <c r="B98" i="18"/>
  <c r="B114" i="18"/>
  <c r="B134" i="18" s="1"/>
  <c r="E114" i="18"/>
  <c r="E134" i="18" s="1"/>
  <c r="D98" i="18"/>
  <c r="C112" i="18"/>
  <c r="C114" i="18" s="1"/>
  <c r="C134" i="18" s="1"/>
  <c r="J91" i="32" l="1"/>
  <c r="K91" i="32" s="1"/>
  <c r="H91" i="32"/>
  <c r="J90" i="32"/>
  <c r="K90" i="32" s="1"/>
  <c r="H90" i="32"/>
  <c r="J89" i="32"/>
  <c r="K89" i="32" s="1"/>
  <c r="H89" i="32"/>
  <c r="J37" i="31"/>
  <c r="K37" i="31" s="1"/>
  <c r="H37" i="31"/>
  <c r="J36" i="31"/>
  <c r="K36" i="31" s="1"/>
  <c r="H36" i="31"/>
  <c r="J35" i="31"/>
  <c r="K35" i="31" s="1"/>
  <c r="H35" i="31"/>
  <c r="J41" i="29"/>
  <c r="K41" i="29" s="1"/>
  <c r="H41" i="29"/>
  <c r="J40" i="29"/>
  <c r="K40" i="29" s="1"/>
  <c r="H40" i="29"/>
  <c r="J39" i="29" l="1"/>
  <c r="K39" i="29" s="1"/>
  <c r="H39" i="29"/>
  <c r="J23" i="32"/>
  <c r="K23" i="32" s="1"/>
  <c r="H23" i="32"/>
  <c r="J22" i="32"/>
  <c r="K22" i="32" s="1"/>
  <c r="H22" i="32"/>
  <c r="J88" i="32" l="1"/>
  <c r="K88" i="32" s="1"/>
  <c r="H88" i="32"/>
  <c r="H92" i="32" s="1"/>
  <c r="O12" i="30" s="1"/>
  <c r="J25" i="32"/>
  <c r="K25" i="32" s="1"/>
  <c r="H25" i="32"/>
  <c r="J20" i="32"/>
  <c r="K20" i="32" s="1"/>
  <c r="H20" i="32"/>
  <c r="J19" i="32"/>
  <c r="K19" i="32" s="1"/>
  <c r="H19" i="32"/>
  <c r="J18" i="32"/>
  <c r="K18" i="32" s="1"/>
  <c r="H18" i="32"/>
  <c r="J13" i="32"/>
  <c r="K13" i="32" s="1"/>
  <c r="H13" i="32"/>
  <c r="I12" i="30" s="1"/>
  <c r="J12" i="30" s="1"/>
  <c r="J34" i="31"/>
  <c r="K34" i="31" s="1"/>
  <c r="H34" i="31"/>
  <c r="H38" i="31" s="1"/>
  <c r="O11" i="30" s="1"/>
  <c r="J19" i="31"/>
  <c r="K19" i="31" s="1"/>
  <c r="H19" i="31"/>
  <c r="J18" i="31"/>
  <c r="K18" i="31" s="1"/>
  <c r="H18" i="31"/>
  <c r="H32" i="31" s="1"/>
  <c r="K11" i="30" s="1"/>
  <c r="L11" i="30" s="1"/>
  <c r="J13" i="31"/>
  <c r="K13" i="31" s="1"/>
  <c r="H13" i="31"/>
  <c r="I11" i="30" s="1"/>
  <c r="J11" i="30" s="1"/>
  <c r="J38" i="29"/>
  <c r="K38" i="29" s="1"/>
  <c r="H38" i="29"/>
  <c r="H42" i="29" s="1"/>
  <c r="O10" i="30" s="1"/>
  <c r="H86" i="32" l="1"/>
  <c r="K12" i="30" s="1"/>
  <c r="L12" i="30" s="1"/>
  <c r="M12" i="30" s="1"/>
  <c r="N12" i="30" s="1"/>
  <c r="M11" i="30"/>
  <c r="N11" i="30" s="1"/>
  <c r="H19" i="29"/>
  <c r="H20" i="29"/>
  <c r="H21" i="29"/>
  <c r="H18" i="29"/>
  <c r="H36" i="29" s="1"/>
  <c r="K10" i="30" s="1"/>
  <c r="L10" i="30" s="1"/>
  <c r="M10" i="30" s="1"/>
  <c r="N10" i="30" s="1"/>
  <c r="J20" i="29"/>
  <c r="K20" i="29" s="1"/>
  <c r="J19" i="29"/>
  <c r="K19" i="29" s="1"/>
  <c r="J18" i="29"/>
  <c r="K18" i="29" s="1"/>
  <c r="J21" i="29"/>
  <c r="K21" i="29" s="1"/>
  <c r="J13" i="29"/>
  <c r="K13" i="29" s="1"/>
  <c r="H13" i="29"/>
  <c r="B75" i="18" l="1"/>
  <c r="B73" i="18"/>
  <c r="B63" i="18"/>
  <c r="B61" i="18"/>
  <c r="C51" i="18"/>
  <c r="D51" i="18"/>
  <c r="E51" i="18"/>
  <c r="C49" i="18"/>
  <c r="D49" i="18"/>
  <c r="E49" i="18"/>
  <c r="B49" i="18"/>
  <c r="C39" i="18"/>
  <c r="D39" i="18"/>
  <c r="E39" i="18"/>
  <c r="B39" i="18"/>
  <c r="C37" i="18"/>
  <c r="D37" i="18"/>
  <c r="E37" i="18"/>
  <c r="B37" i="18"/>
  <c r="B58" i="18" l="1"/>
  <c r="B46" i="18"/>
  <c r="B32" i="18"/>
  <c r="B56" i="18"/>
  <c r="B68" i="18"/>
  <c r="B44" i="18"/>
  <c r="B70" i="18"/>
  <c r="B34" i="18"/>
  <c r="D100" i="18"/>
  <c r="D132" i="18" s="1"/>
  <c r="E100" i="18"/>
  <c r="E132" i="18" s="1"/>
  <c r="B100" i="18"/>
  <c r="B132" i="18" s="1"/>
  <c r="C77" i="18" l="1"/>
  <c r="E77" i="18"/>
  <c r="D77" i="18"/>
  <c r="B77" i="18"/>
  <c r="D65" i="18"/>
  <c r="B65" i="18"/>
  <c r="E65" i="18"/>
  <c r="B53" i="18"/>
  <c r="C53" i="18"/>
  <c r="D53" i="18"/>
  <c r="E53" i="18"/>
  <c r="D41" i="18"/>
  <c r="E41" i="18"/>
  <c r="B41" i="18"/>
  <c r="C41" i="18"/>
  <c r="C54" i="18" l="1"/>
  <c r="D66" i="18"/>
  <c r="E78" i="18"/>
  <c r="B54" i="18"/>
  <c r="E42" i="18"/>
  <c r="C78" i="18"/>
  <c r="E54" i="18"/>
  <c r="B66" i="18"/>
  <c r="D42" i="18"/>
  <c r="E66" i="18"/>
  <c r="D54" i="18"/>
  <c r="C42" i="18"/>
  <c r="B42" i="18"/>
  <c r="D78" i="18"/>
  <c r="B78" i="18"/>
  <c r="C100" i="18" l="1"/>
  <c r="C132" i="18" s="1"/>
  <c r="B128" i="18" l="1"/>
  <c r="B127" i="18"/>
  <c r="D114" i="18"/>
  <c r="D134" i="18" s="1"/>
  <c r="B129" i="18" s="1"/>
  <c r="C137" i="18" l="1"/>
  <c r="D137" i="18"/>
  <c r="E137" i="18"/>
  <c r="B137"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Kämmerer, Julia -JDS</author>
  </authors>
  <commentList>
    <comment ref="C96" authorId="0" shapeId="0" xr:uid="{5B652A91-A627-493A-9E20-C160339C246E}">
      <text>
        <r>
          <rPr>
            <b/>
            <sz val="9"/>
            <color indexed="81"/>
            <rFont val="Tahoma"/>
            <family val="2"/>
          </rPr>
          <t>Kämmerer, Julia -JDS:</t>
        </r>
        <r>
          <rPr>
            <sz val="9"/>
            <color indexed="81"/>
            <rFont val="Tahoma"/>
            <family val="2"/>
          </rPr>
          <t xml:space="preserve">
Minwert der erreichten Leistungspunkte wird zur Vergleichbarkeit in Los 3 übernommen</t>
        </r>
      </text>
    </comment>
    <comment ref="C105" authorId="0" shapeId="0" xr:uid="{3CB2FD2A-044F-4BC6-8E4F-FEE900C236CB}">
      <text>
        <r>
          <rPr>
            <b/>
            <sz val="9"/>
            <color indexed="81"/>
            <rFont val="Tahoma"/>
            <family val="2"/>
          </rPr>
          <t>Kämmerer, Julia -JDS:</t>
        </r>
        <r>
          <rPr>
            <sz val="9"/>
            <color indexed="81"/>
            <rFont val="Tahoma"/>
            <family val="2"/>
          </rPr>
          <t xml:space="preserve">
Minwert der erreichten Leistungspunkte wird zur Vergleichbarkeit in Los 3 übernommen</t>
        </r>
      </text>
    </comment>
    <comment ref="C112" authorId="0" shapeId="0" xr:uid="{00000000-0006-0000-0700-000002000000}">
      <text>
        <r>
          <rPr>
            <b/>
            <sz val="9"/>
            <color indexed="81"/>
            <rFont val="Tahoma"/>
            <family val="2"/>
          </rPr>
          <t>Kämmerer, Julia -JDS:</t>
        </r>
        <r>
          <rPr>
            <sz val="9"/>
            <color indexed="81"/>
            <rFont val="Tahoma"/>
            <family val="2"/>
          </rPr>
          <t xml:space="preserve">
Minwert der erreichten Leistungspunkte wird zur Vergleichbarkeit in Los 3 übernommen</t>
        </r>
      </text>
    </comment>
    <comment ref="C119" authorId="0" shapeId="0" xr:uid="{526763B2-E9ED-48ED-8435-C67C316B5519}">
      <text>
        <r>
          <rPr>
            <b/>
            <sz val="9"/>
            <color indexed="81"/>
            <rFont val="Tahoma"/>
            <family val="2"/>
          </rPr>
          <t>Kämmerer, Julia -JDS:</t>
        </r>
        <r>
          <rPr>
            <sz val="9"/>
            <color indexed="81"/>
            <rFont val="Tahoma"/>
            <family val="2"/>
          </rPr>
          <t xml:space="preserve">
Minwert der erreichten Leistungspunkte wird zur Vergleichbarkeit in Los 3 übernommen</t>
        </r>
      </text>
    </comment>
  </commentList>
</comments>
</file>

<file path=xl/sharedStrings.xml><?xml version="1.0" encoding="utf-8"?>
<sst xmlns="http://schemas.openxmlformats.org/spreadsheetml/2006/main" count="920" uniqueCount="439">
  <si>
    <t>M</t>
  </si>
  <si>
    <t>I</t>
  </si>
  <si>
    <t>Freitext</t>
  </si>
  <si>
    <t>für</t>
  </si>
  <si>
    <t>Vergabenummer</t>
  </si>
  <si>
    <t>W</t>
  </si>
  <si>
    <t>Rangfolge</t>
  </si>
  <si>
    <t>Gewichtungsfaktor Leistungspunkt aus Kriterienkatalog</t>
  </si>
  <si>
    <t>Höchste erreichte Leistungspunktzahl</t>
  </si>
  <si>
    <t>O</t>
  </si>
  <si>
    <t>Grundbetrachtung:</t>
  </si>
  <si>
    <t>Los 1</t>
  </si>
  <si>
    <t>Los 2</t>
  </si>
  <si>
    <t>Los 3</t>
  </si>
  <si>
    <t>Los 4</t>
  </si>
  <si>
    <t>Bieter 1</t>
  </si>
  <si>
    <t>Bieter 2</t>
  </si>
  <si>
    <t>Bieter 3</t>
  </si>
  <si>
    <t>Bieter 4</t>
  </si>
  <si>
    <t>Vorgehen zur Vergleichbarkeit:</t>
  </si>
  <si>
    <t>berechnete Wertungskennzahl (Z)</t>
  </si>
  <si>
    <t>Mittelwert Leistungspunkt (wertungsrelevant)</t>
  </si>
  <si>
    <t>1. Ermittlung des wirtschaftlichsten Angebotes je Los</t>
  </si>
  <si>
    <t>Gesamtangebot</t>
  </si>
  <si>
    <t>ja</t>
  </si>
  <si>
    <t>nein</t>
  </si>
  <si>
    <t>Alle Lose</t>
  </si>
  <si>
    <t>Allgemeine Informationen zur Ausschreibung:</t>
  </si>
  <si>
    <t>Farbe</t>
  </si>
  <si>
    <t>Folgende Fragetypen sind im LV zu beantworten:</t>
  </si>
  <si>
    <t>Typ</t>
  </si>
  <si>
    <t>Folgende Antwortkategorien stehen für Muss-Kriterien und Wertungsfragen zur Auswahl:</t>
  </si>
  <si>
    <t>Antwort</t>
  </si>
  <si>
    <t xml:space="preserve">Beim Fragetyp Information und vereinzelt auch bei Wertungsfragen besteht die Möglichkeit Freitexte sowie bei letzterem die entsprechenden Punkte einzutragen. Dies ist der Fall, wenn weder "ja" noch "nein" als Auswahl zur Verfügung steht. </t>
  </si>
  <si>
    <t xml:space="preserve">Antwortkategorie "ja": 
Mindestanforderung: Wählen Sie diese Antwort, wenn die verlangte Funktionalität vorhanden und unangepasst bereitstellbar ist, sowie im Leistungs- und Lieferumfang und damit im Angebotspreis vollständig enthalten ist.
Wertungsfrage: Wählen Sie diese Antwort, wenn die verlangte Funktionalität grundsätzlich angeboten werden kann. Wertungsfragen, die mit ja beantwortet werden, sind im Preisblatt unter Bewertung nicht einzupreisen, sondern lediglich im Portfolio unten den Tabellenblättern "Basissysteme", "Optionen" und "Sonden" aufzuführen. </t>
  </si>
  <si>
    <t>Antwortkategorie "nein": Wählen Sie diese Antwort, wenn die Funktionalität nicht vorhanden ist, nicht bereitstellbar ist, nicht anbietbar ist oder die gewünschte Vorgehensweise nicht realisiert werden kann.
Bei den "Mindestanfordeungen" führt eine Beantwortung mit "nein" zum Ausschluss des Angebots.</t>
  </si>
  <si>
    <r>
      <t>Antwort</t>
    </r>
    <r>
      <rPr>
        <sz val="11"/>
        <color theme="1"/>
        <rFont val="Calibri"/>
        <family val="2"/>
        <scheme val="minor"/>
      </rPr>
      <t xml:space="preserve"> "ja" führt zur vollen Punkteanzahl.</t>
    </r>
  </si>
  <si>
    <r>
      <t>Antwort</t>
    </r>
    <r>
      <rPr>
        <sz val="11"/>
        <color theme="1"/>
        <rFont val="Calibri"/>
        <family val="2"/>
        <scheme val="minor"/>
      </rPr>
      <t xml:space="preserve"> "nein" führt zu null Punkten.</t>
    </r>
  </si>
  <si>
    <t>Fragetyp "Wertungskriterium": 
Als Wertungskriterium definierte Anforderungen werden mit Punkten bewertet. Das Bewertungsschema wird beim Wertungskriterium beschrieben. Der Auftragnehmer beschreibt in seinem Angebot, ob und - sofern vom Auftraggeber gefordert - wie er die entsprechende Anforderung erfüllt. Soweit dies vom Auftraggeber nicht anders verlangt wird, ist diese Anforderung dann im Auftragsfall vom Auftragnehmer seiner Beschreibung entsprechend ebenso umzusetzen, wie eine Mindestanforderung. Die Wertungskennzahl können pro Wertungskriterium unterschiedlich sein und sind hinter jedem Wertungskriterium aufgeführt.</t>
  </si>
  <si>
    <t>Übersicht und Angaben zu Fragetypen und zum Bewertungsverfahren</t>
  </si>
  <si>
    <r>
      <t xml:space="preserve">Fragetyp </t>
    </r>
    <r>
      <rPr>
        <sz val="11"/>
        <rFont val="Calibri"/>
        <family val="2"/>
        <scheme val="minor"/>
      </rPr>
      <t>"Information": Als Information bezeichnete Kriterien werden nicht mit Punkten bewertet.  Falsche und/oder unvollständige Antworten im LV führen zum Ausschluss des Bieters.</t>
    </r>
  </si>
  <si>
    <t>Rahmenvertrag über Lieferung, Aufstellung und Inbetriebnahme von Ultraschallsystemen einschließlich der Sonden</t>
  </si>
  <si>
    <t>2.9.1</t>
  </si>
  <si>
    <t>2.11.1</t>
  </si>
  <si>
    <t>2.11.2</t>
  </si>
  <si>
    <t>2.11.3</t>
  </si>
  <si>
    <t>2.12.3</t>
  </si>
  <si>
    <t>2025_JDS_01</t>
  </si>
  <si>
    <t>hellblau</t>
  </si>
  <si>
    <t>Vom Bieter auszufüllende Felder bzw. Excel-Tabellenblätter sind hellblau hinterlegt.</t>
  </si>
  <si>
    <t>Anforderungen alle Lose</t>
  </si>
  <si>
    <t>Registerkarte</t>
  </si>
  <si>
    <t>Link</t>
  </si>
  <si>
    <t>Bogen für Miniwettbewerb</t>
  </si>
  <si>
    <t xml:space="preserve">Ablauf Angebotswertung </t>
  </si>
  <si>
    <t>Ablauf Angebotswertung</t>
  </si>
  <si>
    <t>Musterbogen für Miniwettbewerb</t>
  </si>
  <si>
    <t>Bitte füllen Sie nur die hellblauen Felder aus, ändern Sie weder Formeln, noch Reihenfolgen in der Matrix!</t>
  </si>
  <si>
    <t>Inhaltsverzeichnis</t>
  </si>
  <si>
    <t>Beschreibung Bewertungsverfahren</t>
  </si>
  <si>
    <t xml:space="preserve">In der folgenden Übersicht tragen Sie bitte Ihren Angebotspreis ein. </t>
  </si>
  <si>
    <r>
      <t>Syst</t>
    </r>
    <r>
      <rPr>
        <b/>
        <sz val="11"/>
        <rFont val="Calibri"/>
        <family val="2"/>
        <scheme val="minor"/>
      </rPr>
      <t>em, genauere Beschreibung siehe Kriterienkatalog</t>
    </r>
  </si>
  <si>
    <r>
      <t xml:space="preserve">Artikelnummer
</t>
    </r>
    <r>
      <rPr>
        <b/>
        <sz val="11"/>
        <color rgb="FFFF0000"/>
        <rFont val="Calibri"/>
        <family val="2"/>
        <scheme val="minor"/>
      </rPr>
      <t>(bitte befüllen)</t>
    </r>
  </si>
  <si>
    <r>
      <rPr>
        <b/>
        <sz val="11"/>
        <color theme="1"/>
        <rFont val="Calibri"/>
        <family val="2"/>
        <scheme val="minor"/>
      </rPr>
      <t>Angebotenes Fabrikat/Typ</t>
    </r>
    <r>
      <rPr>
        <sz val="11"/>
        <color theme="1"/>
        <rFont val="Calibri"/>
        <family val="2"/>
        <scheme val="minor"/>
      </rPr>
      <t xml:space="preserve">
</t>
    </r>
    <r>
      <rPr>
        <b/>
        <sz val="11"/>
        <color rgb="FFFF0000"/>
        <rFont val="Calibri"/>
        <family val="2"/>
        <scheme val="minor"/>
      </rPr>
      <t>(bitte ausfüllen)</t>
    </r>
  </si>
  <si>
    <t>geschätzte Menge für 2 Jahre</t>
  </si>
  <si>
    <t>Höchstmenge für 2 Jahre</t>
  </si>
  <si>
    <r>
      <t xml:space="preserve">Einzelpreis Netto
</t>
    </r>
    <r>
      <rPr>
        <b/>
        <sz val="11"/>
        <color rgb="FFFF0000"/>
        <rFont val="Calibri"/>
        <family val="2"/>
        <scheme val="minor"/>
      </rPr>
      <t>(bitte ausfüllen)</t>
    </r>
  </si>
  <si>
    <r>
      <t xml:space="preserve">Gesamt-
preis Netto
</t>
    </r>
    <r>
      <rPr>
        <sz val="11"/>
        <color theme="1"/>
        <rFont val="Calibri"/>
        <family val="2"/>
        <scheme val="minor"/>
      </rPr>
      <t>(Einzelpreis Netto x geschätzete Menge)</t>
    </r>
  </si>
  <si>
    <r>
      <t xml:space="preserve">MwSt in %
</t>
    </r>
    <r>
      <rPr>
        <b/>
        <sz val="11"/>
        <color rgb="FFFF0000"/>
        <rFont val="Calibri"/>
        <family val="2"/>
        <scheme val="minor"/>
      </rPr>
      <t>(bitte ausfüllen)</t>
    </r>
  </si>
  <si>
    <t>Einzelpreis Brutto</t>
  </si>
  <si>
    <r>
      <t xml:space="preserve">Gesamt-
preis Brutto
</t>
    </r>
    <r>
      <rPr>
        <sz val="11"/>
        <color theme="1"/>
        <rFont val="Calibri"/>
        <family val="2"/>
        <scheme val="minor"/>
      </rPr>
      <t>(Einzelpreis Brutto x geschätzete Menge)</t>
    </r>
  </si>
  <si>
    <t>optionale Bedarfspositionen</t>
  </si>
  <si>
    <r>
      <t xml:space="preserve">Gesamt-
preis Netto
</t>
    </r>
    <r>
      <rPr>
        <sz val="11"/>
        <color theme="1"/>
        <rFont val="Calibri"/>
        <family val="2"/>
        <scheme val="minor"/>
      </rPr>
      <t>(Einzelpreis Netto x optionale Bedarfsposition)</t>
    </r>
  </si>
  <si>
    <r>
      <t xml:space="preserve">Gesamt-
preis Brutto
</t>
    </r>
    <r>
      <rPr>
        <sz val="11"/>
        <color theme="1"/>
        <rFont val="Calibri"/>
        <family val="2"/>
        <scheme val="minor"/>
      </rPr>
      <t>(Einzelpreis Brutto x optionale Bedarfsposition)</t>
    </r>
  </si>
  <si>
    <r>
      <t xml:space="preserve">Rabatt in %
</t>
    </r>
    <r>
      <rPr>
        <b/>
        <sz val="11"/>
        <color rgb="FFFF0000"/>
        <rFont val="Calibri"/>
        <family val="2"/>
        <scheme val="minor"/>
      </rPr>
      <t>(bitte ausfüllen)</t>
    </r>
  </si>
  <si>
    <t>max. erreichbare Leistungspunkte je Registerkarte</t>
  </si>
  <si>
    <t>max. erreichbare Leistungspunkte wertungsrelevant je Los</t>
  </si>
  <si>
    <t>erreichte Leistungspunkte je Los</t>
  </si>
  <si>
    <r>
      <rPr>
        <b/>
        <u val="double"/>
        <sz val="11"/>
        <color theme="0"/>
        <rFont val="Calibri"/>
        <family val="2"/>
        <scheme val="minor"/>
      </rPr>
      <t xml:space="preserve">Leistungspunkte je Los wertungsrelevant
</t>
    </r>
    <r>
      <rPr>
        <b/>
        <sz val="8"/>
        <color theme="0"/>
        <rFont val="Calibri"/>
        <family val="2"/>
        <scheme val="minor"/>
      </rPr>
      <t>(erreichte Leistungspunkte aus Anforderungen alle Lose + erreichte Leistungspunkte aus zu bewertenden Los)</t>
    </r>
  </si>
  <si>
    <t>Hauptangebot Preisblatt</t>
  </si>
  <si>
    <t>Für den Mindestqualitätsstandard wird die nachstehende  Leistungspunktzahl festgelegt.</t>
  </si>
  <si>
    <r>
      <t xml:space="preserve">vorläufiger Status Teilnahmeantrag 
</t>
    </r>
    <r>
      <rPr>
        <b/>
        <sz val="8"/>
        <color theme="0"/>
        <rFont val="Calibri"/>
        <family val="2"/>
        <scheme val="minor"/>
      </rPr>
      <t>(vor vollständiger Eignungsprüfung)</t>
    </r>
  </si>
  <si>
    <r>
      <t>Nachstehend folgen die optionalen Bedarfspositionen</t>
    </r>
    <r>
      <rPr>
        <sz val="11"/>
        <color theme="1"/>
        <rFont val="Calibri"/>
        <family val="2"/>
        <scheme val="minor"/>
      </rPr>
      <t xml:space="preserve"> </t>
    </r>
  </si>
  <si>
    <t>Positionen mit dem Typ "O" müssen ausgefüllt werden</t>
  </si>
  <si>
    <t>Ausschließlich zur Angebotsabgabe nach Aufforderung</t>
  </si>
  <si>
    <t>Zurück zum Inhaltsverzeichnis</t>
  </si>
  <si>
    <t>Registerkarten für die Angebotsabgabe nach Aufforderung</t>
  </si>
  <si>
    <t>weitere Registerkarten</t>
  </si>
  <si>
    <t>Wird bei einer Bezuschlagung aller angebotener Lose des Bieters angewandt bzw. bei Gesamtvergabe</t>
  </si>
  <si>
    <t>Kosten für zusätzliche Geräteeinweisung lt. MPBetreibV</t>
  </si>
  <si>
    <t>Kosten für Technikerschulung für Inhousereparatur</t>
  </si>
  <si>
    <t>Kosten für Technikerschulung für gesetzliche Prüfungen</t>
  </si>
  <si>
    <t>Übersicht Lose: Punkte und Angebote sowie Rabatt bei Gesamtvergabe</t>
  </si>
  <si>
    <t>Fragetyp "Verfügbare Option": 
Als verfügbare Option definierte Anforderungen entspricht einem Ausschlusskriterium im Sinne einer Mindestanforderung. Verfügbare Option müssen zwingend erfüllt werden. Verfügbare Option sind nicht Bestandteil der Grundausstattung und können optional mit beauftragt werden. Die Nichterfüllung einer als Verfügbare Option gekennzeichneten Anforderung führt zwingend zum Ausschluss des Angebots. Im Bewertungsverfahren werden für verfügbare Option keine Punkte vergeben.</t>
  </si>
  <si>
    <t>Fragetyp "Mindestanforderung": 
Entspricht einem Ausschlusskriterium im Sinne einer Mindestanforderung. Mindestanforderungen müssen zwingend erfüllt werden. 
Mindestanforderung sind Bestandteil der Grundausstattung. Die Nichterfüllung einer als Ausschlusskriterium gekennzeichneten Anforderung führt zwingend zum Ausschluss des Angebots. Im Bewertungsverfahren werden für Mindestanforderung keine Punkte vergeben.</t>
  </si>
  <si>
    <t>Status LV / LB</t>
  </si>
  <si>
    <t>2.11.4</t>
  </si>
  <si>
    <t>Positionsnr. Lt. LV/LB</t>
  </si>
  <si>
    <t xml:space="preserve"> Übersicht: Punkte und Angebote sowie Rabatt bei Gesamtvergabe</t>
  </si>
  <si>
    <t>Fazit: 4 Bieter würden den Zuschlag erhalten. Die JDS möchte jedoch eine Standardisierung mit dieser Ausschreibung herbeiführen und sich ggf. auf 2 Systemlieferanten beschränken.</t>
  </si>
  <si>
    <t>*1)</t>
  </si>
  <si>
    <t>*1) Übernahme aus Teilnahmeantrag</t>
  </si>
  <si>
    <t>Übersicht Angebote und Rabatt</t>
  </si>
  <si>
    <t>2.8.1</t>
  </si>
  <si>
    <t>2.8.2</t>
  </si>
  <si>
    <t>2.8.3</t>
  </si>
  <si>
    <t>Positionen mit dem Typ "O" müssen ausgefüllt werden und Positionen mit dem Typ "W" müssen ausgefüllt werden, sofern im LV/LB  mit "ja" gekennzeichnet</t>
  </si>
  <si>
    <t>2.11.5</t>
  </si>
  <si>
    <r>
      <t>Name des Bieter</t>
    </r>
    <r>
      <rPr>
        <b/>
        <sz val="11"/>
        <color rgb="FFFF0000"/>
        <rFont val="Calibri"/>
        <family val="2"/>
        <scheme val="minor"/>
      </rPr>
      <t xml:space="preserve"> (bitte befüllen)</t>
    </r>
  </si>
  <si>
    <t>Bieter 1 und Bieter 3 würden als Systemlieferanten den Zuschlag erhalten</t>
  </si>
  <si>
    <t xml:space="preserve">2. Ermittlung des wirtschaftlichsten Gesamtangebotes zur Reduzierung der Lieferanten </t>
  </si>
  <si>
    <t>Bieter 2, 3 und 4 nehmen an der Ermittlung der wirtschaftlichsten Gesamtangebot teil.</t>
  </si>
  <si>
    <t>Zur Vergleichbarkeit wird bei in dem entsprechenden Los die höchste eingereichte Angebotssumme und die niedrigsten erreichten Leistungspunkte als Grundlage genommen.</t>
  </si>
  <si>
    <t>2.2.14</t>
  </si>
  <si>
    <t>2.5.5</t>
  </si>
  <si>
    <r>
      <t>Name des Bieter</t>
    </r>
    <r>
      <rPr>
        <b/>
        <sz val="11"/>
        <color rgb="FFFF0000"/>
        <rFont val="Calibri"/>
        <family val="2"/>
        <scheme val="minor"/>
      </rPr>
      <t xml:space="preserve"> (bitte ausfüllen)</t>
    </r>
  </si>
  <si>
    <t>Hauptangebot Los 1 High-End-Intensivbeatmung für Erwachsene mind. 15" Display</t>
  </si>
  <si>
    <t>Hauptangebot Los 2 High-End-Intensivbeatmungsgerät Neonatal mind. 15" Display</t>
  </si>
  <si>
    <t>Hauptangebot Los 3 Anästhesiearbeitsplatz</t>
  </si>
  <si>
    <t>Hauptangebot Los 4 High-End-Transportbeatmungsgeräte</t>
  </si>
  <si>
    <t>Preisblatt Los 1 High-End-Intensivbeatmung für Erwachsene mind. 15" Display</t>
  </si>
  <si>
    <t>Preisblatt Los 2 High-End-Intensivbeatmungsgerät Neonatal mind. 15" Display</t>
  </si>
  <si>
    <t>Preisblatt Los 3 Anästhesiearbeitsplatz</t>
  </si>
  <si>
    <t>Preisblatt Los 4 High-End-Transportbeatmungsgeräte</t>
  </si>
  <si>
    <t>Teil III für Los 1 High-End-Intensivbeatmungsgeräte für Erwachsene mind. 15" Display</t>
  </si>
  <si>
    <t>2.2.25</t>
  </si>
  <si>
    <t>Druckkontrollierte Beatmung (IMV-PC – mit „freier Durchatembarkeit“)</t>
  </si>
  <si>
    <t>2.6.4</t>
  </si>
  <si>
    <t>CSV-ES  Spontanatmung mit proportionaler Druckunterstüzung</t>
  </si>
  <si>
    <t>2.6.5</t>
  </si>
  <si>
    <t>2.7.10</t>
  </si>
  <si>
    <t>2.11.7</t>
  </si>
  <si>
    <t>2.14.1</t>
  </si>
  <si>
    <t>Option: Schwesternruf</t>
  </si>
  <si>
    <t>2.14.2</t>
  </si>
  <si>
    <t>Option: Vernebleranschluß pneumatisch</t>
  </si>
  <si>
    <t>2.14.3</t>
  </si>
  <si>
    <t>Option: Modulare vollgeschlossene, ausziehbare Schublade am Fahrgestell integrierbar (Zulassung der Gerätekombination sowie  eine Beschreibung ist beizulegen)</t>
  </si>
  <si>
    <t>1.9.1</t>
  </si>
  <si>
    <t>Rahmenvertrag über Lieferung, Aufstellung und Inbetriebnahme von Narkose- und Beatmungssystemen</t>
  </si>
  <si>
    <t>Teil III für Los 2 High-End-Intensivbeatmungsgeräte Neonatal mind. 15" Display</t>
  </si>
  <si>
    <t>2.2.22</t>
  </si>
  <si>
    <t>2.12.7</t>
  </si>
  <si>
    <t>2.13.3</t>
  </si>
  <si>
    <t>Integrierte etCO2-Messung</t>
  </si>
  <si>
    <t>2.15.1</t>
  </si>
  <si>
    <t>2.15.2</t>
  </si>
  <si>
    <t>2.15.3</t>
  </si>
  <si>
    <t>Teil III für Los 3 für Anästhesiearbeitsplatz</t>
  </si>
  <si>
    <t>High-End-Intensivbeatmungsgeräte Neonatal mind. 15" Display - gemäß Leistungsverzeichnis</t>
  </si>
  <si>
    <t>High-End-Intensivbeatmungsgeräte für Erwachsene mind. 15" Display - gemäß Leistungsverzeichnis</t>
  </si>
  <si>
    <t>MMV-vtPC/PS</t>
  </si>
  <si>
    <t>2.5.3</t>
  </si>
  <si>
    <t>Option: Das Fahrgestell verfügt über einen umlaufenden Handgriff aus Metall der auch als Rangierschutz dient.</t>
  </si>
  <si>
    <t xml:space="preserve">Option: Druckbegrenzte, zufällige Variation der Druckunterstützung (atemzugsweise unterschiedlich hohe Druckunterstützungsniveaus) im Beatmungsmodus CSV-PS. Die Höhe der Variation kann jederzeit verändert werden. </t>
  </si>
  <si>
    <t xml:space="preserve">Option: Druckunterstützte Beatmung mit garantierter Mindestfrequenz (Backup-Frequenz) für die Patientenkategorie Erwachsene und Pädiatrie sowie für Neonaten </t>
  </si>
  <si>
    <t>Displaykabel mit einer Länge von 10m</t>
  </si>
  <si>
    <t>Option: Das Gerät enthält ein wissensbasiertes automatisiertes Entwöhnungsverfahren auf Grundlage eines klinischen Protokolls</t>
  </si>
  <si>
    <t>2.10.5</t>
  </si>
  <si>
    <t>Option: Eine Alarmübertragung an ein verteiltes Alarmsystem (DAS) per SDC IEEE11073-Standard gemäß aktueller Normierung IEC 60601-1-8-2020 ist möglich (eine Beschreibung ist beizulegen).</t>
  </si>
  <si>
    <t>Service- und Wartungsvertrag für die Geräte (nach Gewährleistungszeitraum: gemäß Leistungsverzeichnis)</t>
  </si>
  <si>
    <t>Option: Das Fahrgestell verfügt optional über einen vollumlaufenden Handgriff aus Metall der auch als Rangierschutz dient.</t>
  </si>
  <si>
    <t>Anästhesiearbeitsplatz – gemäß Leistungsverzeichnis</t>
  </si>
  <si>
    <t>2.6.52</t>
  </si>
  <si>
    <t>Anschluss für mindestens 2 Verdampfer-Module für volatile Anästhetika, der die patientennahe Bedienung der Verdampfer ermöglicht.</t>
  </si>
  <si>
    <t>Kurvenanzeige für: Atemwegsdruck, insp. und exsp. Flow, Volumen (mit Loops), O2, CO2 und führendes volatiles Anästhetikum.</t>
  </si>
  <si>
    <t>Der Druck/Volumen Loop kann auf jeder Ansicht ohne Über-/Verdecken der Echtzeitkurven angezeigt werden.</t>
  </si>
  <si>
    <t>Graphische Trendanzeige aller gemessenen Parameter mit Zoom und Cursor Funktion für etCO2, FiO2, insp. und exsp. vA, MV, VT, RR, Lung Compliance, PIP, Pplat, PEEP, Pmean, R, xMAC.</t>
  </si>
  <si>
    <t>Teil III für Los 4 High-End-Transportbeatmungsgerät</t>
  </si>
  <si>
    <t>High-End-Transportbeatmungsgerät – gemäß Leistungsverzeichnis</t>
  </si>
  <si>
    <t>2.11.6</t>
  </si>
  <si>
    <t>2.11.8</t>
  </si>
  <si>
    <t>2.11.9</t>
  </si>
  <si>
    <t>2.11.10</t>
  </si>
  <si>
    <t>2.11.11</t>
  </si>
  <si>
    <t>2.11.12</t>
  </si>
  <si>
    <t>2.11.13</t>
  </si>
  <si>
    <t>2.11.14</t>
  </si>
  <si>
    <t>2.11.15</t>
  </si>
  <si>
    <t>2.11.16</t>
  </si>
  <si>
    <t>2.11.17</t>
  </si>
  <si>
    <t>2.11.18</t>
  </si>
  <si>
    <t>2.11.19</t>
  </si>
  <si>
    <t>2.11.20</t>
  </si>
  <si>
    <t>2.11.21</t>
  </si>
  <si>
    <t>2.11.22</t>
  </si>
  <si>
    <t>2.11.23</t>
  </si>
  <si>
    <t>2.11.24</t>
  </si>
  <si>
    <t>2.11.25</t>
  </si>
  <si>
    <t>2.11.26</t>
  </si>
  <si>
    <t>Option: Alle relevanten Daten sowohl der volatilen Anästhetika als auch der intravenös applizierten Hypnotika und Opioide werden automatisch erfasst.</t>
  </si>
  <si>
    <t>Option: Die angebotene Anwendungs-Software und das erforderliche Zubehör erfüllen die Anforderungen des Medizinproduktegesetzes (MPG).</t>
  </si>
  <si>
    <t>Option: Die Anwendung ist für das zuvor beschriebene und angebotene Anästhesiegerät geeignet und zugelassen.</t>
  </si>
  <si>
    <t>Option: Die Anwendung-Software kann auf verschiedenen medical-grade PCs genutzt werden, die die notwendigen Voraussetzungen erfüllen. Liste der Voraussetzungen beilegen.</t>
  </si>
  <si>
    <t>Option: Es steht eine konfigurierbare Medikamenten-Datenbank zur Verfügung.</t>
  </si>
  <si>
    <t>Option: Eine eigene Trendanzeige mit Vorausschau ist für jedes unterstützte IV-Medikament verfügbar, welche die Dosierung und die kalkulierte Effektkompartimentkonzentration anzeigt.</t>
  </si>
  <si>
    <t>Option: Eine eigene Trendanzeige mit Vorausschau ist für jedes unterstützte volatile Narkosemittel verfügbar, welche die kalkulierte endtidale Konzentration und die kalkulierte Effektkompartimentkonzentration anzeigt.</t>
  </si>
  <si>
    <t>Option: Die synergistische Medikamenten-Interaktion wird durch eine intuitive zwei-dimensionale graphische Darstellung visualisiert.</t>
  </si>
  <si>
    <t>Option: Es werden geeignete pharmakodynamische Referenz-Stimuli (Isobole) dargestellt, die sowohl einen sehr leichten, als auch einen tieferen Narkosestatus reflektieren.</t>
  </si>
  <si>
    <t>Option: Es werden geeignete pharmakodynamische Referenz-Stimuli (Isobole) bei der gleichzeitigen Gabe von volatilen Hypnotika und dem IV-Hypnotikum Propofol in Abhängigkeit vom Mischungsverhältnis dynamisch dargestellt.</t>
  </si>
  <si>
    <t>Option: Die Interaktion von mehr als einem volatilen Hypnotikum kann dargestellt werden.</t>
  </si>
  <si>
    <t>Option: Die Interaktion von einem intravenösen und einem volatilen Hypnotikum kann dargestellt werden.</t>
  </si>
  <si>
    <t>Option: Die Interaktion von mehr als einem Opioid kann dargestellt werden.</t>
  </si>
  <si>
    <t>Option: In der zwei-dimensionalen Darstellung wird der Anästhesieverlauf einschließlich Vorausschau angezeigt.</t>
  </si>
  <si>
    <t>Option: Der kombinierte Effekt von Hypnotika und Opioiden wird relativ zu Referenz-Stimuli (Isobolen) zusätzlich als Trend dargestellt.</t>
  </si>
  <si>
    <t>Option: Der kombinierte Effekt von Hypnotika und Opioiden wird relativ zu Referenz-Stimuli (Isobolen) zusätzlich als Zahlenwert dargestellt.</t>
  </si>
  <si>
    <t>Option: Für die folgenden volatilen Hypnotika erfolgt die Berechnung der Effektkompartimentkonzentrationen: Sevofluran, Desfluran, Isofluran.</t>
  </si>
  <si>
    <t>Option: Für die folgenden IV- Hypnotika / Analgetika erfolgt eine Berechnung der Effektkompartimentkonzentrationen: Propofol, Alfentanil, Fentanyl, Remifentanil, Sufentanil</t>
  </si>
  <si>
    <t>Option: Für die folgenden Muskelrelaxanzien erfolgt die Berechnung der Effektkompartimentkonzentrationen: Pancuronium, Rocuronium, Mivacurium, Vecuronium</t>
  </si>
  <si>
    <t>Option: Die Interaktion von bis zu zwei Hypnotika (intravenöse und/oder volatile) und von bis zu drei Opioiden wird kalkuliert und dargestellt.</t>
  </si>
  <si>
    <t>Option: Es gibt eine manuelle Eingabemöglichkeit für einen Bolus (für den Betrieb ohne Infusionspumpen).</t>
  </si>
  <si>
    <t>Option: Es gibt eine manuelle Eingabemöglichkeit für eine Infusionsrate (für den Betrieb von nicht verbundenen Infusionspumpen).</t>
  </si>
  <si>
    <t>Option: Es steht eine Anzeige für die benötigte Zeit zur Erreichung des Referenz-Stimulus für einen sehr leichten Narkosestatus zur Verfügung.</t>
  </si>
  <si>
    <t>Option: Es ist ein webbasiertes Tool zur ortsunabhängigen Nutzung auf Rechnern und mobilen Endgeräten verfügbar, über das verschiedene Dashboards abgerufen werden können. Die dargestellten Daten werden automatisch, regelmäßig aus den angebundenen Anästhesiegeräten übernommen.</t>
  </si>
  <si>
    <t xml:space="preserve">Option: Automatische Erfassung, permanente Speicherung und Anzeige des Verbrauches von volatilen Anästhetika (Desfluran, Sevofluran, Isofluran) und O2, Air sowie N2O in einer Webanwendung ist möglich. </t>
  </si>
  <si>
    <t>Option: Der durchschnittliche FG-Flow wird pro Fall berechnet. Die Ausgabe ist pro Gerät und über alle Geräte sowie nach O2, N2O und Air möglich.</t>
  </si>
  <si>
    <t>Option: Aufbereitung der FG-Flow Daten ist als Säulen- oder Liniendiagramm möglich.</t>
  </si>
  <si>
    <t xml:space="preserve">Option: Ausgabe der durchschnittl. Effizienz des Anästhesiegaseinsatzes ist pro Fall möglich. Ausgabe erfolgt für Gesamt und nach Isofluran, Desfluran und Sevofluran. Berechnung der Effizienz erfolgt durch Vergleich des Patienten-Uptake mit dem Verbrauch der volatilen Anästhetika. </t>
  </si>
  <si>
    <t xml:space="preserve">Option: Berechnung und Ausgabe sowie grafische Darstellung des CO2-Äquivalent der Anästhesiegasverbräuche ist in möglicher Fahrreichweite (in km) eines Autos möglich. Ausgabe erfolgt für Gesamt, nach Isofluran, Desfluran und Sevofluran und pro Gerät. </t>
  </si>
  <si>
    <t xml:space="preserve">Option: Der Verbrauch des fiktiven Autos kann kundenindividuell festgelegt werden. </t>
  </si>
  <si>
    <t xml:space="preserve">Option: Die Auswertung der Gasverbrauchsdaten ist je Monat und Jahr möglich. Alle Grafiken des Dashboards werden bei Änderung der Auswahl aktualisiert. </t>
  </si>
  <si>
    <t xml:space="preserve">Option: Export aller Dashboard-Daten der Gasverbrauchsanalyse ist als CSV-File durch Nutzer möglich. </t>
  </si>
  <si>
    <t xml:space="preserve">Option: Es existiert eine automatische Übersicht über die Verfügbarkeit des Anästhesiegerätes.   </t>
  </si>
  <si>
    <t>Option: OP-Säle sind in der Webansicht durch den Nutzer benennbar und sortierbar.</t>
  </si>
  <si>
    <t xml:space="preserve">Option: Anästhesiegeräte können durch den Nutzer benannt und OP-Sälen zugeordnet werden. </t>
  </si>
  <si>
    <t>Option: Der Gerätestatus wird automatisch aktualisiert ohne eine Nutzerinteraktion am Gerät.</t>
  </si>
  <si>
    <t xml:space="preserve">Option: Die Zeit seit Beginn der Nutzung des Anästhesiegerätes wird für jedes Gerät im Dashboard angezeigt. </t>
  </si>
  <si>
    <t xml:space="preserve">Option: Im Falle eines Gerätefehlers während des Selbsttests werden Fehler- und Abhilfemeldungen wie auf dem entsprechenden Anästhesiegerät angezeigt. </t>
  </si>
  <si>
    <t>Option: Das Dashboard ermöglicht bei der Nutzung eines automatischen, zeitgesteuerten Selbsttests die Anzeige des Anästhesiegeräte-Status. Hierdurch ist es nicht mehr notwendig, dass das Personal den Selbsttest des Anästhesiegerätes initieren und den erfolgreichen Abschluss an den Geräten an jedem Einsatzort überprüfen muss.</t>
  </si>
  <si>
    <t>Option: Das Dashboard zeigt den Online-Status aller netzwerk-angebundenen Geräte an, um zu ermitteln ob diese aktuell online oder vom Netzwerk getrennt sind.</t>
  </si>
  <si>
    <t>Option: Übersicht aller Fälle in einem ausgewählten Zeitraum mit Beatmungseinstellungen und -messungen sowie deren Verteilung.</t>
  </si>
  <si>
    <t>Option: Ein Diagramm mit den Beatmungsmodusnutzungen gibt einen Überblick über deren Verteilung.</t>
  </si>
  <si>
    <t>Option: Die Fallansicht ermöglicht die Analyse der einzelnen Fälle. Sobald ein Fall ausgewählt ist, werden die Beatmungsparameter über den Zeitraum der Falldauer angezeigt.</t>
  </si>
  <si>
    <t>Option: Die Anwendungs-Software ist mit den folgenden Infusionspumpen-Komponenten kompatibel: 
- B.Braun – Perfusor Space und SpacePlus mit SpaceCom
- Fresenius Module DPS mit Base A
- Fresenius Module DPS mit Base Primea
- Fresenius Agilia, Agilia MC, Agilia TIVA mit Link + 2nd Gen.
- Carefusion Alaris GH, PK oder TIVA mit Gateway Workstation
- Arcomed Syramed μSP6000 mit UniQue Concept Box</t>
  </si>
  <si>
    <t xml:space="preserve">Option: Die Anwendungs-Software ist mit folgenden TCI Infusions-Pumpen auch bei Nutzung des TCI Modus kompatibel und die Anästhesieeffekte werden korrekt kalkuliert: 
- Fresenius Module DPS w/ Base Primea
- B.Braun Perfusor Space SpacePlus
- Carefusion Alaris PK
- Fresenius Injectomat® Agilia TIVA </t>
  </si>
  <si>
    <t>2.10.15</t>
  </si>
  <si>
    <t>2.10.16</t>
  </si>
  <si>
    <t>2.10.17</t>
  </si>
  <si>
    <t>2.10.12</t>
  </si>
  <si>
    <t>Punktevergabe für jede "Wertungskriterium</t>
  </si>
  <si>
    <t>Bewertungsverfahren</t>
  </si>
  <si>
    <t>2026_JDS_05</t>
  </si>
  <si>
    <t>2.2.26</t>
  </si>
  <si>
    <t>2.10.1</t>
  </si>
  <si>
    <t>2.10.2</t>
  </si>
  <si>
    <t>Option: Optional grafische Darstellung von Lungeneigenschaften hinsichtlich Lungendehnbarkeit (Compliance) und des Atemwegswiderstands (Resistance). Als Datenbasis dienen die angezeigten Messwerten des Patienten (für alle Patientenkategorien) mit der Möglichkeit die Referenzkennlinie jederzeit neu festzulegen.</t>
  </si>
  <si>
    <t>Option: Grafische Darstellung des Verhältnisses zwischen spontaner Atmung und mandatorischer Beatmung als Diagramm in einer separaten Ansicht.</t>
  </si>
  <si>
    <t>Opton: Die Gesamthöhe des Fahrgestells des angebotenen Beatmungsgerätes ist individuell an die jeweiligen Einsatzbedingungen anpassbar. Bewertet wird die Möglichkeit der Höhenverstellung des Fahrgestells.</t>
  </si>
  <si>
    <t>Option: Logbucheinträge sind von Anwendern über das Krankenhaus-IT-Netzwerk abrufbar und exportierbar.</t>
  </si>
  <si>
    <t>Option: Ein Modul zur unabhängigen Drucklufterzeugung (AIR) zum Betrieb des Beatmungsgerätes während innerklinischer Patiententransporte oder zur Evakuierung ist verfügbar. AIR-Flaschen werden für den innerklinischen Transport nicht akzeptiert.</t>
  </si>
  <si>
    <t>Option: Eine Alarmübertragung an ein verteiltes Alarmsystem (DAS) per SDC IEEE11073-Standard gemäß aktueller Normierung IEC 60601-1-8-2020 ist möglich</t>
  </si>
  <si>
    <t>Option: Modulare vollgeschlossene, ausziehbare Schublade am Fahrgestell integrierbar</t>
  </si>
  <si>
    <t>Gesamtpreis Netto (wertungsrelevant)</t>
  </si>
  <si>
    <t>2.12.2</t>
  </si>
  <si>
    <t>Option: Es ist alternativ ein mind. 18" großes Bediendisplay verfügbar. (Mehrkosten sind anzugeben)</t>
  </si>
  <si>
    <t>Option: Ein Modul zur unabhängigen Stromversorgung (Akku) für innerklinische Patiententransporte von mindestens 240 Minuten muss verfügbar sein. Leistungsbeschreibung müssen separat beigelegt werden.</t>
  </si>
  <si>
    <t>Option: Für die zukünftige individuelle Arbeitplatzgestaltung ist optional ein Displaykabel mit einer Länge von 10m verfügbar (Zulassung erforderlich, Zertifikat ist beizulegen). Eine Leistungsbeschreibung müssen separat beigelegt werden.</t>
  </si>
  <si>
    <t>Option: Das Fahrgestell des Beatmungsgeräts verfügt über eine ausziehbare und höhenverstellbare Bettankopplung, um eine mechanische Verbindung zum Hybridinkubator herzustellen. Eine Beschreibung ist beizulegen.</t>
  </si>
  <si>
    <t>2.2.23</t>
  </si>
  <si>
    <t>2.2.24</t>
  </si>
  <si>
    <t>Option: Die Gesamthöhe des Fahrgestells des angebotenen Beatmungsgerätes ist individuell an die jeweiligen Einsatzbedingungen anpassbar. Bewertet wird die Möglichkeit der Höhenverstellung des Fahrgestells. Der Bieter hat die Art und den Umfang der Höhenverstellung zu beschreiben und beizulegen.</t>
  </si>
  <si>
    <t>2.2.27</t>
  </si>
  <si>
    <t>Option: In Verbindung mit einem verteilten Alarmsystem (DAS) gemäß aktueller Normierung IEC 60601-1-8-2020 können Gerätealarme am Beatmungsgerät dauerhaft stummgestellt werden. Eine Beschreibung beizulegen.</t>
  </si>
  <si>
    <t>2.4.9</t>
  </si>
  <si>
    <t>Optional: APRV-PC/VG oder ähnlich</t>
  </si>
  <si>
    <t>Optional: APRV-PC oder ähnlich</t>
  </si>
  <si>
    <t>Option: Grafische Darstellung von Lungeneigenschaften hinsichtlich Lungendehnbarkeit (Compliance) und des Atemwegswiderstands (Resistance). Als Datenbasis dienen die angezeigten Messwerten des Patienten (für alle Patientenkategorien) mit der Möglichkeit die Referenzkennlinie jederzeit neu festzulegen.</t>
  </si>
  <si>
    <t xml:space="preserve">Option: Das Beatmungsgerät kann optional mit einem pneumatischen Vernebleranschluss ausgestattet werden. Alternativ bzw. gleichwertig kann die Verneblung über einen integrierten elektrischen Vernebler erfolgen. </t>
  </si>
  <si>
    <t>Gesamtpreis Netto (wertungsrelevant)
abzgl. gewährten Rabatt</t>
  </si>
  <si>
    <t>2.6.27</t>
  </si>
  <si>
    <t>Das Tidalvolumen muss in der volumenkontrollierten Beatmung ab 5 ml mit einer Einstellauflösung von maximal 1 ml einstellbar sein.</t>
  </si>
  <si>
    <t>2.6.36</t>
  </si>
  <si>
    <t>Automatisierte Lungen-Recruitment-Manöver sind für das angebotene Anästhesiegerät als käuflich zu erwerbende Zusatzfunktion verfügbar. Die Option ist im Angebot für Erstbeschaffung separat auszuweisen und zu bepreisen.
Sofern die Funktion nachträglich erworben bzw. freigeschaltet werden kann, ist dies vom Bieter entsprechend separat auszuweisen und zu bepreisen.</t>
  </si>
  <si>
    <t>2.6.51</t>
  </si>
  <si>
    <t>Passenden Haltearm für die Aufnahme von Infusionstechnik am Narkosegerät</t>
  </si>
  <si>
    <t xml:space="preserve">Passenden Haltearm für einen IT-Arbeitsplatz inkl. Tastaturablage am Narkosegerät.  </t>
  </si>
  <si>
    <t>2.6.70</t>
  </si>
  <si>
    <t>2.1.6</t>
  </si>
  <si>
    <t>Option: Der Hersteller bietet die Bereitstellung und Abholung der bereitgestellten Sammelbehälter, sowie die 100%ige Verwertung der Kalkabfälle gemäß §26 KrWG zu freiwilligen Rücknahme an</t>
  </si>
  <si>
    <t>2.3.10.8</t>
  </si>
  <si>
    <t>Option: Die angebotenen Produkte unterstützen eine SDC-konforme Datenausgabe von Einstellwerten, Messwerten und Alarmen gemäß IEEE 11073-10207:2017, IEEE 11073-20702:2016 und IEEE 11073-20701:2018.</t>
  </si>
  <si>
    <t>2.12.1</t>
  </si>
  <si>
    <t>2.12.4</t>
  </si>
  <si>
    <t>2.12.5</t>
  </si>
  <si>
    <t>2.12.6</t>
  </si>
  <si>
    <t>2.12.8</t>
  </si>
  <si>
    <t>2.12.9</t>
  </si>
  <si>
    <t>2.12.10</t>
  </si>
  <si>
    <t>2.12.11</t>
  </si>
  <si>
    <t>2.12.12</t>
  </si>
  <si>
    <t>2.12.13</t>
  </si>
  <si>
    <t>2.12.14</t>
  </si>
  <si>
    <t>2.12.15</t>
  </si>
  <si>
    <t>2.12.16</t>
  </si>
  <si>
    <t>2.12.17</t>
  </si>
  <si>
    <t>2.12.18</t>
  </si>
  <si>
    <t>2.12.19</t>
  </si>
  <si>
    <t>2.12.20</t>
  </si>
  <si>
    <t>2.12.21</t>
  </si>
  <si>
    <t>2.12.22</t>
  </si>
  <si>
    <t>2.12.23</t>
  </si>
  <si>
    <t>2.12.24</t>
  </si>
  <si>
    <t>2.12.25</t>
  </si>
  <si>
    <t>2.12.26</t>
  </si>
  <si>
    <t>2.12.27</t>
  </si>
  <si>
    <t>2.12.28</t>
  </si>
  <si>
    <t>2.12.29</t>
  </si>
  <si>
    <t>2.12.30</t>
  </si>
  <si>
    <t>2.12.31</t>
  </si>
  <si>
    <t>2.12.32</t>
  </si>
  <si>
    <t>Option: Die Anwendungssoftware unterstützt den Anwender bei der Erkennung potenzieller Medikamenteninteraktionen. Hierzu werden relevante Interaktionen auf Basis der eingegebenen bzw. ausgewählten Medikamente automatisch ermittelt und übersichtlich, verständlich und unmittelbar nachvollziehbar visualisiert.</t>
  </si>
  <si>
    <t>Option: Der durchschnittliche Patienten-Uptake kann fallbezogen ausgewertet werden. Die Auswertung kann sowohl geräteübergreifend als auch pro Anästhesiegerät erfolgen und wird für die volatilen Anästhetika Isofluran, Desfluran und Sevofluran getrennt ausgewiesen.</t>
  </si>
  <si>
    <t>Option: Die Effizienz des Anästhesiegaseinsatzes kann fallbezogen ermittelt und ausgewiesen werden. Die Auswertung erfolgt gesamt sowie getrennt nach Isofluran, Desfluran und Sevofluran. Die Effizienz wird anhand des Verhältnisses von Patienten-Uptake zum Verbrauch des jeweiligen volatilen Anästhetikums berechnet.</t>
  </si>
  <si>
    <t>Option: Das Dashboard zeigt für alle angebundenen Anästhesiegeräte einen nahezu aktuellen Gerätestatus an. Die Aktualisierung des Status erfolgt mit einer Verzögerung von weniger als 1 Minute. Der Gerätestatus wird mindestens in folgenden Zuständen dargestellt:
- Selbsttest erfolgreich
- Selbsttest eingeschränkt
- Selbsttest fehlgeschlagen
- Selbsttest läuft
- Selbsttest abgebrochen
Bei fehlender Verbindung wird der Status des Gerätes eindeutig als nicht verfügbar/offline gekennzeichnet.</t>
  </si>
  <si>
    <t>Option: Der betroffene Gerätestatus und die zugehörige Fehlermeldung sind dem jeweiligen Anästhesiegerät eindeutig zugeordnet.</t>
  </si>
  <si>
    <t>Option: Wird während des Selbsttests eines angebundenen Anästhesiegerätes ein Fehler erkannt, werden im Dashboard konkrete Hinweise zur möglichen Fehlerursache und/oder zur Behebung des Fehlers angezeigt.</t>
  </si>
  <si>
    <t>Option: Bei Nutzung eines automatischen, zeitgesteuerten Selbsttests werden während des Selbsttests auftretende Fehler und Hinweise im Dashboard angezeigt. Sofern verfügbar, werden zusätzlich konkrete Hinweise zur Fehlerbehebung bzw. erforderliche Abhilfemaßnahmen angezeigt.</t>
  </si>
  <si>
    <t>Option: Das Dashboard zeigt für alle unterstützten und netzwerkangebundenen Anästhesie- und Beatmungsgeräte sowie Patientenmonitore einen nahezu aktuellen Gerätestatus an. Der Status wird mindestens in folgenden Zuständen dargestellt:
- In Betrieb
- Standby
- Produkttest
- Getrennt
- Unbekannt</t>
  </si>
  <si>
    <t>Option: Für netzwerkangebundenen und vom Dashboard unterstützte Geräte werden im Dashboard die IP-Adresse sowie – sofern vom jeweiligen Gerät unterstützt – der Status des Netzwerkzertifikats angezeigt.</t>
  </si>
  <si>
    <t>Option: Das Dashboard ermöglicht eine zentrale Übersicht der auf den angebundenen und unterstützten Geräten installierten Softwareversionen. Die Softwareversionen können geräteübergreifend ausgewertet und nach Gerät bzw. Gerätetyp zugeordnet werden. Geräte mit identischer Softwareversion können gruppiert dargestellt werden.</t>
  </si>
  <si>
    <t>Option: Analyseberichte können durch den Anwender im PDF- und/oder XLSX-Format exportiert werden.</t>
  </si>
  <si>
    <t>Option: Das Dashboard ermöglicht eine abteilungsbezogene Auswertung der durchschnittlichen Gerätenutzung der angebundenen Geräte auf Basis der erfassten Betriebsstundenzähler. Die Auswertung berücksichtigt mindestens die Betriebszustände „In Betrieb“ und „Standby“. Der Anwender kann unterschiedliche Zeiträume als Berechnungsgrundlage auswählen.</t>
  </si>
  <si>
    <t>Option: Das Dashboard ermöglicht die Anzeige und Auswertung der während der Beatmung durchgeführten automatisierten Lungen-Recruitment-Manöver. Dabei wird mindestens angezeigt, ob ein automatisiertes Recruitment-Manöver durchgeführt wurde und
welches Manöver durchgeführt wurde.</t>
  </si>
  <si>
    <t>Summe Gesamtpreis Netto Optionen (Kriterientyp O und W)</t>
  </si>
  <si>
    <t xml:space="preserve">Summe Gesamtpreis Gerät/System Netto </t>
  </si>
  <si>
    <t>Preisgewichtung 80%
Summe Gesamtpreis Netto Gerät/System</t>
  </si>
  <si>
    <t>Preisgewichtung 20% Summe Gesamtpreis Netto Optionen (Kriterientyp O und W)
20%</t>
  </si>
  <si>
    <r>
      <t>Sollte Positionen standardmäßig im Grundgerät enthalten sein, bitte bei dem Feld "Angebotenes Fabrikat/Typ" Hinweis "</t>
    </r>
    <r>
      <rPr>
        <u/>
        <sz val="11"/>
        <color theme="1"/>
        <rFont val="Calibri"/>
        <family val="2"/>
        <scheme val="minor"/>
      </rPr>
      <t>Im Gerät bereits</t>
    </r>
    <r>
      <rPr>
        <sz val="11"/>
        <color theme="1"/>
        <rFont val="Calibri"/>
        <family val="2"/>
        <scheme val="minor"/>
      </rPr>
      <t xml:space="preserve"> enthalten/inkludiert" vermerken und Preis mit 0,00 Euro beziffern</t>
    </r>
  </si>
  <si>
    <t>Eine zusätzliche Akkukapazität ist verfügbar, sodass eine netzunabhängige Gesamtbetriebsdauer des Gerätes von mindestens 8 Stunden ermöglicht wird. Die zusätzliche Akkukapazität kann über einen Wechselakku oder eine integrierte zusätzliche Akkueinheit realisiert werden.</t>
  </si>
  <si>
    <r>
      <rPr>
        <sz val="11"/>
        <rFont val="Calibri"/>
        <family val="2"/>
        <scheme val="minor"/>
      </rPr>
      <t xml:space="preserve">Option: </t>
    </r>
    <r>
      <rPr>
        <sz val="11"/>
        <color theme="1"/>
        <rFont val="Calibri"/>
        <family val="2"/>
        <scheme val="minor"/>
      </rPr>
      <t>Die Stromversorgung bzw. Akkuladung des Transportbeatmungsgerätes wird beim Einsetzen in das Fahrgestell bzw. die Transporteinheit automatisch über eine kontaktbasierte Verbindung hergestellt.</t>
    </r>
  </si>
  <si>
    <t>Option: Die Transporteinheit verfügt über einen geeigneten Rangierschutz, der das Transportbeatmungsgerät und daran befestigtes Zubehör vor Beschädigungen bei der Bewegung schützt.</t>
  </si>
  <si>
    <t>Option: Die Transporteinheit verfügt über einen geschlossenen, während des Transports sicher fixierten Stauraum zur Aufnahme von medizinischem Zubehör.</t>
  </si>
  <si>
    <t>Option: Die Transporteinheit verfügt über eine spritzwassergeschützte medizinische Steckdosenleiste mit mindestens vier Netzsteckdosen zur Versorgung zusätzlicher medizinischer Geräte. Die Steckdosenleiste kann im Fahrgestell oder in einem geeigneten externen Andockwagen integriert sein.</t>
  </si>
  <si>
    <t>Summe Gesamtpreis Netto Service und Nebenleistungen (wertungsrelevant)</t>
  </si>
  <si>
    <t>Summe Gesamtpreis Netto Service und Neben-leistungen (wertungsrelevant)</t>
  </si>
  <si>
    <t>Gesamtpreis Netto Service und Nebenleistungen (wertungsrelevant)</t>
  </si>
  <si>
    <t>Niedrigster abgegebener Gesamtpreis Netto Service und Nebenleistungen (wertungsrelevant)</t>
  </si>
  <si>
    <t>Leistungspunkt aus Kriterienkatalog (wertungsrelevant)</t>
  </si>
  <si>
    <t>Niedrigster abgegebener Gesamtpreis Netto</t>
  </si>
  <si>
    <t>Gesamtpreis Netto Service und Nebenleistungen</t>
  </si>
  <si>
    <t>Gewichtungsfaktor Gesamtpreis Netto</t>
  </si>
  <si>
    <t>Bieter 1 kann nur 3 der 4 Lose kriegen, in denen er einer der beiden Mindestbieter ist.</t>
  </si>
  <si>
    <t>Bieter 2 kann nur 1 der 4 Lose kriegen, in denen er einer der beiden Mindestbieter ist.</t>
  </si>
  <si>
    <t>Bieter 3 kann nur 2 der 4 Lose kriegen, in denen er einer der beiden Mindestbieter ist.</t>
  </si>
  <si>
    <t>Bieter 4 kann nur 2 der 4 Lose kriegen, in denen er einer der beiden Mindestbieter ist.</t>
  </si>
  <si>
    <t>Angebotssumme Netto:</t>
  </si>
  <si>
    <t>Angebotssumme Netto abzgl. Rabatt (wertungsrelevant)</t>
  </si>
  <si>
    <t>Angebotssumme Netto Service und Nebenleistungen (wertungsrelevant)</t>
  </si>
  <si>
    <t>zusätzlicher Rabatt</t>
  </si>
  <si>
    <t>Bewertung</t>
  </si>
  <si>
    <t>Kommentar / Hinweis</t>
  </si>
  <si>
    <t>Die Bedienoberfläche ist übersichtlich und intuitiv verständlich.</t>
  </si>
  <si>
    <t>Die für den täglichen Betrieb relevanten Funktionen sind schnell auffindbar.</t>
  </si>
  <si>
    <t>Die Bedienung über den Touchscreen ist präzise und sicher möglich.</t>
  </si>
  <si>
    <t>Die zentrale Bedienung/Einstellung über den haptischen Druck-Drehknopf ist nachvollziehbar und praktisch.</t>
  </si>
  <si>
    <t>Patienten- und Geräteeinstellungen können sicher und ohne unnötige Bedienschritte vorgenommen werden.</t>
  </si>
  <si>
    <t>Konfigurierbare Bildschirmansichten unterstützen die unterschiedlichen Arbeitsabläufe.</t>
  </si>
  <si>
    <t>Die integrierten kontextbezogenen Hilfefunktionen sind im praktischen Einsatz hilfreich.</t>
  </si>
  <si>
    <t>Messwerte und Beatmungsparameter sind auf einen Blick gut erfassbar.</t>
  </si>
  <si>
    <t>Kurven und Trends sind übersichtlich dargestellt.</t>
  </si>
  <si>
    <t>Die Darstellung der Atemwegsdruck-, Flow-, CO₂- und sonstigen relevanten Kurven ist verständlich.</t>
  </si>
  <si>
    <t>Loops und Referenzloops können im Arbeitsablauf sinnvoll genutzt werden.</t>
  </si>
  <si>
    <t>Die Darstellung ist auch bei wechselnden Lichtverhältnissen gut ablesbar.</t>
  </si>
  <si>
    <t>Der automatisierte Gerätecheck ist verständlich und im Arbeitsablauf praktikabel.</t>
  </si>
  <si>
    <t>Erkannte Fehler bzw. Abweichungen werden eindeutig angezeigt.</t>
  </si>
  <si>
    <t>Leckagen werden zuverlässig erkannt und verständlich angezeigt.</t>
  </si>
  <si>
    <t>Alarmmeldungen sind hinsichtlich Priorität, Darstellung und akustischer Wahrnehmung eindeutig.</t>
  </si>
  <si>
    <t>Alarmgrenzen lassen sich schnell und übersichtlich einstellen.</t>
  </si>
  <si>
    <t>Die Klartextanzeigen im Alarmfall sind verständlich und unterstützen die sichere Reaktion.</t>
  </si>
  <si>
    <t>Die Anzeige von Akkuladezustand und Restlaufzeit ist gut erkennbar.</t>
  </si>
  <si>
    <t>Die Auswahl und Einstellung der Beatmungsverfahren ist übersichtlich.</t>
  </si>
  <si>
    <t>Die Einstellung von Beatmungsparametern ist im klinischen Alltag einfach und sicher.</t>
  </si>
  <si>
    <t>Die automatische Leckagekompensation ist für die praktische Anwendung hilfreich.</t>
  </si>
  <si>
    <t>Die Apnoeventilation und Rückkehr in den vorherigen Beatmungsmodus sind nachvollziehbar.</t>
  </si>
  <si>
    <t>Die NIV-Funktionen und das Alarmmanagement sind im praktischen Einsatz geeignet.</t>
  </si>
  <si>
    <t>Die O₂-Flowtherapie / High-Flow-Therapie ist einfach einzustellen und zu überwachen.</t>
  </si>
  <si>
    <t>Weaning-relevante Funktionen und Darstellungen sind verständlich und unterstützen den Anwender.</t>
  </si>
  <si>
    <t>Das Gerät lässt sich im Arbeitsbereich gut positionieren.</t>
  </si>
  <si>
    <t>Das Fahrgestell lässt sich sicher und leicht manövrieren.</t>
  </si>
  <si>
    <t>Die Rollen und Bremsen sind im täglichen Gebrauch praktikabel.</t>
  </si>
  <si>
    <t>Normschienen und Ablage-/Befestigungsmöglichkeiten sind für den Arbeitsplatz sinnvoll angeordnet.</t>
  </si>
  <si>
    <t>Die Bettankopplung ist praktisch und ermöglicht eine sichere mechanische Verbindung.</t>
  </si>
  <si>
    <t>Die Anordnung von Display, Bedienelementen und Zubehör unterstützt einen ergonomischen Arbeitsplatz.</t>
  </si>
  <si>
    <t>Die Geräuschentwicklung wird im klinischen Alltag als angemessen empfunden.</t>
  </si>
  <si>
    <t>Der aktuelle Akkuzustand ist während des Betriebs gut erkennbar.</t>
  </si>
  <si>
    <t>Die Gasversorgung bzw. Gasumschaltung im Notbetrieb ist nachvollziehbar.</t>
  </si>
  <si>
    <t>Die zugänglichen Geräteoberflächen lassen sich gut reinigen und desinfizieren.</t>
  </si>
  <si>
    <t>Relevante Komponenten sind für die vorgesehene Reinigung gut erreichbar.</t>
  </si>
  <si>
    <t>Die hygienischen Anforderungen lassen sich im täglichen Arbeitsablauf gut umsetzen.</t>
  </si>
  <si>
    <t>Das Gerät unterstützt die Arbeitsabläufe auf der Station.</t>
  </si>
  <si>
    <t>Das Bedienkonzept ist für unterschiedliche Anwendergruppen geeignet.</t>
  </si>
  <si>
    <t>Das Gerät vermittelt einen sicheren und zuverlässigen Eindruck.</t>
  </si>
  <si>
    <t>Das System ist aus Anwendersicht für den vorgesehenen Einsatzbereich geeignet.</t>
  </si>
  <si>
    <t>Gesamteindruck</t>
  </si>
  <si>
    <t>Anwenderrezension</t>
  </si>
  <si>
    <t>Erwartungshaltung an das Kriterium</t>
  </si>
  <si>
    <t>lfd. Nr.</t>
  </si>
  <si>
    <t>Kriterium</t>
  </si>
  <si>
    <r>
      <t xml:space="preserve">Bewertung
</t>
    </r>
    <r>
      <rPr>
        <i/>
        <sz val="11"/>
        <color theme="1"/>
        <rFont val="Calibri"/>
        <family val="2"/>
        <scheme val="minor"/>
      </rPr>
      <t>Punktevergabe wie nachstehend aufgeführt</t>
    </r>
  </si>
  <si>
    <t>Gewichtung</t>
  </si>
  <si>
    <t>Bewertung Anwender (Punkte)</t>
  </si>
  <si>
    <t>Gesamtbewertung</t>
  </si>
  <si>
    <t>Unterschrift Anwender</t>
  </si>
  <si>
    <t>Datum</t>
  </si>
  <si>
    <t>5 Punkte</t>
  </si>
  <si>
    <t>Erhält ein Produkt, welches der konkret definierten Erwartungshaltung des Anwenders entspricht oder daraus hinausgeht. Es sind keine oder nur unwesentliche Einschränkungen in der Nutzbarkeit zu erwarten.</t>
  </si>
  <si>
    <t>3 Punkte</t>
  </si>
  <si>
    <t>Erhält ein Produkt, welches nur mit Einschränkungen der konkret definierten Erwartungshaltung des Anwenders entspricht. Das Produkt erfüllt die Anforderungen befriedigend. Es sind Einschränkungen in der Nutzbarkeit zu erwarten, die jedoch im Ganzen keine erhebliche Bedeutung haben.</t>
  </si>
  <si>
    <t>1 Punkt</t>
  </si>
  <si>
    <t>Erhält ein Produkt, welches der konkret definierten Erwartungshaltung des Anwenders nur in Ansätzen entspricht. Das Produkt erfüllt die Anforderungen ausreichend. Es sind erhebliche Einschränkungen in der Nutzbarkeit zu erwarten. Die Nutzbarkeit des Produktes ist im Ganzen gerade noch gegeben.</t>
  </si>
  <si>
    <t>Gewichtung des Kriterium</t>
  </si>
  <si>
    <t xml:space="preserve">Das wichtiger Kriterium erhält eine höhere Anzahl an Punkten, als ein Kriterium, welches eine nicht so große Bedeutung zugewiesen wird. </t>
  </si>
  <si>
    <t>ggf. Bemerkungen</t>
  </si>
  <si>
    <t>Vorgestellt wird ausschließlich das angebotene System. Alle weiteren Produkte/Optionen die während der Rezension präsentiert und vorgestellt werden, sind automatisch Bestandteile des abgegebenen Angebotes (Gesamtpreis). Der entsprechende Hinweis ist vom Anwender im Bemerkungsfeld einzutragen. Nebenabsprachen führen zum sofortigen Ausschluß des Bieters.</t>
  </si>
  <si>
    <t>Wenn mind. 2 Wertungskriterien mit „0 Punkten“ von dem Anwender bewertet werden, wird der Bieter mit dem Produkt aus dem weiteren Vergabeverfahren ausgeschlossen, da die produktspezifischen Mindestbedingungen als nicht erfüllt bewertet werden und das Produkt somit als ungeeignet gilt.</t>
  </si>
  <si>
    <t xml:space="preserve">Bieten mehrere Bieter das gleiche Produkt eines Herstellers an, wird der preisgünstigste Bieter zur Hauspräsentation aufgefordert. Die anderen Bieter mit dem gleichen Produkt erhalten die identische Punktzahl.
Der Auftraggeber behält sich vor einzelne Bieter nicht zur Hauspräsentation aufzufordern, wenn das angebotene Produkt beim Auftraggeber bereits aktuell verwendet wird oder bekannt ist. Die Bewertung erfolgt in diesen Fällen ebenfalls anhand der vorgegebenen Testprotokolle.
</t>
  </si>
  <si>
    <t>Bedienkonzept und Benutzerführung</t>
  </si>
  <si>
    <t xml:space="preserve">max. erreichbare Punkte </t>
  </si>
  <si>
    <t>Darstellung und Übersichtlichkeit</t>
  </si>
  <si>
    <t>Gerätecheck, Sicherheit und Alarmierung</t>
  </si>
  <si>
    <t>Beatmung und klinische Anwendung</t>
  </si>
  <si>
    <t>Ergonomie, Fahrgestell und Arbeitsplatzgestaltung</t>
  </si>
  <si>
    <t>Reinigung, Hygiene und Aufbereitung</t>
  </si>
  <si>
    <t xml:space="preserve">Teil IV </t>
  </si>
  <si>
    <t>Losnummer</t>
  </si>
  <si>
    <t>Bieter</t>
  </si>
  <si>
    <t>Fabrikat/Typ</t>
  </si>
  <si>
    <t>Klinik</t>
  </si>
  <si>
    <t>Ansprechpartner</t>
  </si>
  <si>
    <r>
      <t xml:space="preserve">Die Tag-/Nachtdarstellung bzw. Dimmfunktion ist für den klinischen Alltag geeignet </t>
    </r>
    <r>
      <rPr>
        <i/>
        <sz val="11"/>
        <color theme="1"/>
        <rFont val="Calibri"/>
        <family val="2"/>
        <scheme val="minor"/>
      </rPr>
      <t>(nur bei Beatmungsgeräten)</t>
    </r>
  </si>
  <si>
    <t>Ausfallsicherheit</t>
  </si>
  <si>
    <t>Die Energieversorgung bei z. B. Stromunterbrechnung ist über den Akku sichergestellt</t>
  </si>
  <si>
    <t>Die Bedienung während Betrieb über Akku ist sicher und praktikabel</t>
  </si>
  <si>
    <t>Leistungspunkt aus Anwenderrezension (wertungsrelevant)</t>
  </si>
  <si>
    <t>Gewichtung Leistungspunkt aus Anwenderrezension</t>
  </si>
  <si>
    <t>Höchste erreichte Leistungspunktzahl aus Kriterienkatalog</t>
  </si>
  <si>
    <t>Höchste erreichte Leistungspunktzahl aus Anwenderrezension</t>
  </si>
  <si>
    <t>Mittelwert Leistungspunkt aus Kriterienkatalog (wertungsrelevant)</t>
  </si>
  <si>
    <t>Mittelwert Leistungspunkt aus Anwenderrezension (wertungsrelevant)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</si>
</sst>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 _€_-;\-* #,##0.00\ _€_-;_-* &quot;-&quot;??\ _€_-;_-@_-"/>
    <numFmt numFmtId="165" formatCode="_(&quot;€&quot;* #,##0.00_);_(&quot;€&quot;* \(#,##0.00\);_(&quot;€&quot;* &quot;-&quot;??_);_(@_)"/>
    <numFmt numFmtId="166" formatCode="_-* #,##0.00\ [$€-407]_-;\-* #,##0.00\ [$€-407]_-;_-* &quot;-&quot;??\ [$€-407]_-;_-@_-"/>
  </numFmts>
  <fonts count="38" x14ac:knownFonts="1">
    <font>
      <sz val="11"/>
      <color theme="1"/>
      <name val="Calibri"/>
      <family val="2"/>
      <scheme val="minor"/>
    </font>
    <font>
      <sz val="10"/>
      <name val="Arial"/>
      <family val="2"/>
    </font>
    <font>
      <sz val="10"/>
      <name val="Arial"/>
      <family val="2"/>
    </font>
    <font>
      <sz val="12"/>
      <color theme="1"/>
      <name val="Calibri"/>
      <family val="2"/>
      <scheme val="minor"/>
    </font>
    <font>
      <sz val="11"/>
      <color theme="1"/>
      <name val="Calibri"/>
      <family val="2"/>
      <scheme val="minor"/>
    </font>
    <font>
      <sz val="10"/>
      <color rgb="FF000000"/>
      <name val="Times New Roman"/>
      <family val="1"/>
    </font>
    <font>
      <sz val="9"/>
      <color indexed="81"/>
      <name val="Tahoma"/>
      <family val="2"/>
    </font>
    <font>
      <b/>
      <sz val="9"/>
      <color indexed="81"/>
      <name val="Tahoma"/>
      <family val="2"/>
    </font>
    <font>
      <b/>
      <sz val="11"/>
      <color theme="0"/>
      <name val="Calibri"/>
      <family val="2"/>
      <scheme val="minor"/>
    </font>
    <font>
      <b/>
      <sz val="11"/>
      <color theme="1"/>
      <name val="Calibri"/>
      <family val="2"/>
      <scheme val="minor"/>
    </font>
    <font>
      <b/>
      <sz val="11"/>
      <color rgb="FFFF0000"/>
      <name val="Calibri"/>
      <family val="2"/>
      <scheme val="minor"/>
    </font>
    <font>
      <i/>
      <sz val="11"/>
      <color theme="1"/>
      <name val="Calibri"/>
      <family val="2"/>
      <scheme val="minor"/>
    </font>
    <font>
      <sz val="11"/>
      <name val="Calibri"/>
      <family val="2"/>
      <scheme val="minor"/>
    </font>
    <font>
      <b/>
      <u/>
      <sz val="12"/>
      <color theme="1"/>
      <name val="Calibri"/>
      <family val="2"/>
      <scheme val="minor"/>
    </font>
    <font>
      <u/>
      <sz val="11"/>
      <color theme="1"/>
      <name val="Calibri"/>
      <family val="2"/>
      <scheme val="minor"/>
    </font>
    <font>
      <b/>
      <sz val="11"/>
      <name val="Calibri"/>
      <family val="2"/>
      <scheme val="minor"/>
    </font>
    <font>
      <sz val="11"/>
      <color rgb="FFFF0000"/>
      <name val="Calibri"/>
      <family val="2"/>
      <scheme val="minor"/>
    </font>
    <font>
      <b/>
      <u/>
      <sz val="11"/>
      <color theme="1"/>
      <name val="Calibri"/>
      <family val="2"/>
      <scheme val="minor"/>
    </font>
    <font>
      <sz val="10"/>
      <color theme="1"/>
      <name val="Arial"/>
      <family val="2"/>
    </font>
    <font>
      <b/>
      <sz val="16"/>
      <color theme="0"/>
      <name val="Calibri"/>
      <family val="2"/>
      <scheme val="minor"/>
    </font>
    <font>
      <u/>
      <sz val="11"/>
      <color theme="10"/>
      <name val="Calibri"/>
      <family val="2"/>
      <scheme val="minor"/>
    </font>
    <font>
      <b/>
      <sz val="18"/>
      <color theme="0"/>
      <name val="Calibri"/>
      <family val="2"/>
      <scheme val="minor"/>
    </font>
    <font>
      <b/>
      <u val="double"/>
      <sz val="11"/>
      <color theme="0"/>
      <name val="Calibri"/>
      <family val="2"/>
      <scheme val="minor"/>
    </font>
    <font>
      <u val="double"/>
      <sz val="11"/>
      <color theme="1"/>
      <name val="Calibri"/>
      <family val="2"/>
      <scheme val="minor"/>
    </font>
    <font>
      <i/>
      <sz val="11"/>
      <color rgb="FFC00000"/>
      <name val="Calibri"/>
      <family val="2"/>
      <scheme val="minor"/>
    </font>
    <font>
      <b/>
      <u val="double"/>
      <sz val="11"/>
      <color theme="1"/>
      <name val="Calibri"/>
      <family val="2"/>
      <scheme val="minor"/>
    </font>
    <font>
      <b/>
      <u val="singleAccounting"/>
      <sz val="11"/>
      <color theme="1"/>
      <name val="Calibri"/>
      <family val="2"/>
      <scheme val="minor"/>
    </font>
    <font>
      <b/>
      <u val="doubleAccounting"/>
      <sz val="11"/>
      <color theme="1"/>
      <name val="Calibri"/>
      <family val="2"/>
      <scheme val="minor"/>
    </font>
    <font>
      <b/>
      <sz val="8"/>
      <color theme="0"/>
      <name val="Calibri"/>
      <family val="2"/>
      <scheme val="minor"/>
    </font>
    <font>
      <sz val="16"/>
      <color theme="1"/>
      <name val="Calibri"/>
      <family val="2"/>
      <scheme val="minor"/>
    </font>
    <font>
      <u/>
      <sz val="11"/>
      <color theme="3"/>
      <name val="Calibri"/>
      <family val="2"/>
      <scheme val="minor"/>
    </font>
    <font>
      <sz val="11"/>
      <color theme="3"/>
      <name val="Calibri"/>
      <family val="2"/>
      <scheme val="minor"/>
    </font>
    <font>
      <sz val="11"/>
      <color theme="0" tint="-0.499984740745262"/>
      <name val="Calibri"/>
      <family val="2"/>
      <scheme val="minor"/>
    </font>
    <font>
      <u val="double"/>
      <sz val="11"/>
      <color theme="0" tint="-0.499984740745262"/>
      <name val="Calibri"/>
      <family val="2"/>
      <scheme val="minor"/>
    </font>
    <font>
      <u/>
      <sz val="11"/>
      <name val="Calibri"/>
      <family val="2"/>
      <scheme val="minor"/>
    </font>
    <font>
      <b/>
      <u/>
      <sz val="12"/>
      <color theme="0"/>
      <name val="Calibri"/>
      <family val="2"/>
      <scheme val="minor"/>
    </font>
    <font>
      <b/>
      <sz val="10"/>
      <color rgb="FFFF0000"/>
      <name val="Calibri"/>
      <family val="2"/>
      <scheme val="minor"/>
    </font>
    <font>
      <b/>
      <u/>
      <sz val="14"/>
      <color theme="1"/>
      <name val="Calibri"/>
      <family val="2"/>
      <scheme val="minor"/>
    </font>
  </fonts>
  <fills count="15">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
      <patternFill patternType="solid">
        <fgColor rgb="FF00BC82"/>
        <bgColor indexed="64"/>
      </patternFill>
    </fill>
    <fill>
      <patternFill patternType="solid">
        <fgColor rgb="FF8CA8C4"/>
        <bgColor indexed="64"/>
      </patternFill>
    </fill>
    <fill>
      <patternFill patternType="solid">
        <fgColor rgb="FFFFC000"/>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rgb="FF6DFFD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499984740745262"/>
        <bgColor indexed="64"/>
      </patternFill>
    </fill>
  </fills>
  <borders count="31">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top/>
      <bottom style="thin">
        <color indexed="64"/>
      </bottom>
      <diagonal/>
    </border>
    <border>
      <left/>
      <right style="thin">
        <color theme="0" tint="-0.499984740745262"/>
      </right>
      <top style="thin">
        <color theme="0" tint="-0.499984740745262"/>
      </top>
      <bottom/>
      <diagonal/>
    </border>
    <border>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0" tint="-0.24994659260841701"/>
      </right>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medium">
        <color indexed="64"/>
      </right>
      <top style="thin">
        <color theme="0" tint="-0.24994659260841701"/>
      </top>
      <bottom style="thin">
        <color theme="0" tint="-0.2499465926084170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5">
    <xf numFmtId="0" fontId="0" fillId="0" borderId="0"/>
    <xf numFmtId="44" fontId="2" fillId="0" borderId="0" applyFont="0" applyFill="0" applyBorder="0" applyAlignment="0" applyProtection="0"/>
    <xf numFmtId="0" fontId="2" fillId="0" borderId="0"/>
    <xf numFmtId="0" fontId="1" fillId="0" borderId="0"/>
    <xf numFmtId="44" fontId="1" fillId="0" borderId="0" applyFont="0" applyFill="0" applyBorder="0" applyAlignment="0" applyProtection="0"/>
    <xf numFmtId="9" fontId="4" fillId="0" borderId="0" applyFont="0" applyFill="0" applyBorder="0" applyAlignment="0" applyProtection="0"/>
    <xf numFmtId="0" fontId="5" fillId="0" borderId="0"/>
    <xf numFmtId="44" fontId="4" fillId="0" borderId="0" applyFont="0" applyFill="0" applyBorder="0" applyAlignment="0" applyProtection="0"/>
    <xf numFmtId="44" fontId="4" fillId="0" borderId="0" applyFont="0" applyFill="0" applyBorder="0" applyAlignment="0" applyProtection="0"/>
    <xf numFmtId="0" fontId="3" fillId="0" borderId="0"/>
    <xf numFmtId="164" fontId="1" fillId="0" borderId="0" applyFont="0" applyFill="0" applyBorder="0" applyAlignment="0" applyProtection="0"/>
    <xf numFmtId="164" fontId="18" fillId="0" borderId="0" applyFont="0" applyFill="0" applyBorder="0" applyAlignment="0" applyProtection="0"/>
    <xf numFmtId="165" fontId="4" fillId="0" borderId="0" applyFont="0" applyFill="0" applyBorder="0" applyAlignment="0" applyProtection="0"/>
    <xf numFmtId="44" fontId="4" fillId="0" borderId="0" applyFont="0" applyFill="0" applyBorder="0" applyAlignment="0" applyProtection="0"/>
    <xf numFmtId="0" fontId="20" fillId="0" borderId="0" applyNumberFormat="0" applyFill="0" applyBorder="0" applyAlignment="0" applyProtection="0"/>
  </cellStyleXfs>
  <cellXfs count="284">
    <xf numFmtId="0" fontId="0" fillId="0" borderId="0" xfId="0"/>
    <xf numFmtId="0" fontId="0" fillId="0" borderId="0" xfId="0" applyFont="1"/>
    <xf numFmtId="49" fontId="9" fillId="2" borderId="2" xfId="0" applyNumberFormat="1" applyFont="1" applyFill="1" applyBorder="1" applyAlignment="1" applyProtection="1">
      <alignment vertical="center" wrapText="1"/>
    </xf>
    <xf numFmtId="0" fontId="11" fillId="0" borderId="0" xfId="0" applyFont="1" applyBorder="1" applyAlignment="1" applyProtection="1">
      <alignment horizontal="left" vertical="center" wrapText="1"/>
    </xf>
    <xf numFmtId="1" fontId="0" fillId="6" borderId="2" xfId="5" applyNumberFormat="1" applyFont="1" applyFill="1" applyBorder="1" applyAlignment="1" applyProtection="1">
      <alignment horizontal="right" vertical="center" wrapText="1"/>
    </xf>
    <xf numFmtId="44" fontId="0" fillId="6" borderId="2" xfId="8" applyFont="1" applyFill="1" applyBorder="1" applyAlignment="1" applyProtection="1">
      <alignment horizontal="right" vertical="center" wrapText="1"/>
    </xf>
    <xf numFmtId="49" fontId="9" fillId="0" borderId="0" xfId="0" applyNumberFormat="1" applyFont="1" applyFill="1" applyBorder="1" applyAlignment="1" applyProtection="1">
      <alignment vertical="center" wrapText="1"/>
    </xf>
    <xf numFmtId="0" fontId="0" fillId="0" borderId="0" xfId="0"/>
    <xf numFmtId="0" fontId="0" fillId="0" borderId="0" xfId="0" applyFill="1"/>
    <xf numFmtId="0" fontId="9" fillId="2" borderId="2" xfId="0" applyFont="1" applyFill="1" applyBorder="1" applyAlignment="1">
      <alignment horizontal="center" vertical="center"/>
    </xf>
    <xf numFmtId="0" fontId="0" fillId="0" borderId="7" xfId="0" applyBorder="1"/>
    <xf numFmtId="44" fontId="0" fillId="0" borderId="2" xfId="8" applyFont="1" applyFill="1" applyBorder="1"/>
    <xf numFmtId="0" fontId="0" fillId="0" borderId="0" xfId="0" applyBorder="1"/>
    <xf numFmtId="0" fontId="0" fillId="0" borderId="0" xfId="0" applyFill="1" applyBorder="1" applyAlignment="1">
      <alignment vertical="center"/>
    </xf>
    <xf numFmtId="44" fontId="0" fillId="0" borderId="6" xfId="8" applyFont="1" applyBorder="1"/>
    <xf numFmtId="0" fontId="9" fillId="2" borderId="2" xfId="0" applyFont="1" applyFill="1" applyBorder="1"/>
    <xf numFmtId="0" fontId="9" fillId="2" borderId="2" xfId="0" applyFont="1" applyFill="1" applyBorder="1" applyAlignment="1">
      <alignment wrapText="1"/>
    </xf>
    <xf numFmtId="0" fontId="9" fillId="2" borderId="2" xfId="0" applyFont="1" applyFill="1" applyBorder="1" applyAlignment="1">
      <alignment horizontal="center"/>
    </xf>
    <xf numFmtId="0" fontId="0" fillId="0" borderId="2" xfId="0" applyFont="1" applyBorder="1" applyAlignment="1">
      <alignment wrapText="1"/>
    </xf>
    <xf numFmtId="44" fontId="0" fillId="0" borderId="2" xfId="0" applyNumberFormat="1" applyFont="1" applyBorder="1" applyAlignment="1">
      <alignment vertical="center"/>
    </xf>
    <xf numFmtId="0" fontId="17" fillId="0" borderId="0" xfId="0" applyFont="1"/>
    <xf numFmtId="0" fontId="0" fillId="8" borderId="2" xfId="0" applyFont="1" applyFill="1" applyBorder="1" applyAlignment="1">
      <alignment wrapText="1"/>
    </xf>
    <xf numFmtId="9" fontId="0" fillId="8" borderId="2" xfId="5" applyFont="1" applyFill="1" applyBorder="1" applyAlignment="1">
      <alignment vertical="center"/>
    </xf>
    <xf numFmtId="0" fontId="9" fillId="6" borderId="2" xfId="0" applyFont="1" applyFill="1" applyBorder="1" applyAlignment="1" applyProtection="1">
      <alignment horizontal="left" wrapText="1"/>
    </xf>
    <xf numFmtId="4" fontId="0" fillId="0" borderId="2" xfId="8" applyNumberFormat="1" applyFont="1" applyFill="1" applyBorder="1"/>
    <xf numFmtId="2" fontId="0" fillId="0" borderId="2" xfId="0" applyNumberFormat="1" applyBorder="1"/>
    <xf numFmtId="4" fontId="0" fillId="6" borderId="2" xfId="0" applyNumberFormat="1" applyFont="1" applyFill="1" applyBorder="1" applyAlignment="1" applyProtection="1">
      <alignment horizontal="right" vertical="center" wrapText="1"/>
    </xf>
    <xf numFmtId="44" fontId="16" fillId="7" borderId="2" xfId="8" applyFont="1" applyFill="1" applyBorder="1"/>
    <xf numFmtId="1" fontId="0" fillId="0" borderId="2" xfId="0" applyNumberFormat="1" applyFont="1" applyFill="1" applyBorder="1" applyAlignment="1" applyProtection="1">
      <alignment horizontal="center" vertical="center"/>
    </xf>
    <xf numFmtId="0" fontId="0" fillId="0" borderId="0" xfId="0" applyFill="1" applyBorder="1"/>
    <xf numFmtId="0" fontId="9" fillId="0" borderId="1" xfId="0" applyFont="1" applyFill="1" applyBorder="1" applyAlignment="1">
      <alignment horizontal="center" vertical="center" wrapText="1"/>
    </xf>
    <xf numFmtId="44" fontId="0" fillId="0" borderId="1" xfId="0" applyNumberFormat="1" applyFill="1" applyBorder="1"/>
    <xf numFmtId="0" fontId="9" fillId="6" borderId="6" xfId="0" applyFont="1" applyFill="1" applyBorder="1" applyAlignment="1" applyProtection="1">
      <alignment wrapText="1"/>
    </xf>
    <xf numFmtId="4" fontId="0" fillId="0" borderId="2" xfId="0" applyNumberFormat="1" applyBorder="1"/>
    <xf numFmtId="0" fontId="9" fillId="2" borderId="0" xfId="0" applyFont="1" applyFill="1" applyBorder="1" applyAlignment="1" applyProtection="1">
      <alignment horizontal="left" wrapText="1"/>
    </xf>
    <xf numFmtId="0" fontId="9" fillId="2" borderId="2" xfId="0" applyFont="1" applyFill="1" applyBorder="1" applyAlignment="1" applyProtection="1">
      <alignment horizontal="left" vertical="center" wrapText="1"/>
    </xf>
    <xf numFmtId="0" fontId="14" fillId="0" borderId="0" xfId="0" applyFont="1"/>
    <xf numFmtId="0" fontId="9" fillId="2" borderId="2" xfId="0" applyFont="1" applyFill="1" applyBorder="1" applyAlignment="1" applyProtection="1">
      <alignment horizontal="left" wrapText="1"/>
    </xf>
    <xf numFmtId="0" fontId="13" fillId="9" borderId="0" xfId="0" applyFont="1" applyFill="1"/>
    <xf numFmtId="0" fontId="0" fillId="9" borderId="0" xfId="0" applyFill="1"/>
    <xf numFmtId="0" fontId="0" fillId="0" borderId="2" xfId="0" applyFont="1" applyFill="1" applyBorder="1" applyAlignment="1" applyProtection="1">
      <alignment horizontal="left" vertical="center" wrapText="1"/>
    </xf>
    <xf numFmtId="0" fontId="0" fillId="0" borderId="0" xfId="0" applyFont="1" applyBorder="1"/>
    <xf numFmtId="0" fontId="17" fillId="0" borderId="0" xfId="0" applyFont="1" applyBorder="1" applyAlignment="1" applyProtection="1">
      <alignment horizontal="left" vertical="center"/>
    </xf>
    <xf numFmtId="0" fontId="0" fillId="0" borderId="0" xfId="0" applyFont="1" applyBorder="1" applyAlignment="1" applyProtection="1">
      <alignment horizontal="left" vertical="center" wrapText="1"/>
    </xf>
    <xf numFmtId="49" fontId="8" fillId="5" borderId="2" xfId="0" applyNumberFormat="1" applyFont="1" applyFill="1" applyBorder="1" applyAlignment="1">
      <alignment horizontal="left" vertical="center" wrapText="1"/>
    </xf>
    <xf numFmtId="49" fontId="8" fillId="5" borderId="2" xfId="0" applyNumberFormat="1" applyFont="1" applyFill="1" applyBorder="1" applyAlignment="1">
      <alignment horizontal="center" vertical="center" wrapText="1"/>
    </xf>
    <xf numFmtId="0" fontId="12" fillId="0" borderId="0" xfId="0" applyFont="1" applyFill="1" applyBorder="1" applyAlignment="1" applyProtection="1">
      <alignment horizontal="left" vertical="top" wrapText="1"/>
    </xf>
    <xf numFmtId="0" fontId="0" fillId="11" borderId="2" xfId="0" applyFont="1" applyFill="1" applyBorder="1" applyAlignment="1" applyProtection="1">
      <alignment horizontal="center" vertical="center" wrapText="1"/>
    </xf>
    <xf numFmtId="0" fontId="20" fillId="0" borderId="0" xfId="14" applyBorder="1"/>
    <xf numFmtId="0" fontId="0" fillId="0" borderId="0" xfId="0" applyFont="1" applyAlignment="1" applyProtection="1">
      <alignment wrapText="1"/>
    </xf>
    <xf numFmtId="0" fontId="9" fillId="0" borderId="2" xfId="0" applyFont="1" applyBorder="1" applyAlignment="1" applyProtection="1">
      <alignment horizontal="left" vertical="top" wrapText="1"/>
    </xf>
    <xf numFmtId="0" fontId="24" fillId="0" borderId="0" xfId="0" applyFont="1" applyAlignment="1" applyProtection="1">
      <alignment vertical="top" wrapText="1"/>
    </xf>
    <xf numFmtId="0" fontId="0" fillId="0" borderId="0" xfId="0" applyFont="1" applyFill="1" applyAlignment="1" applyProtection="1">
      <alignment wrapText="1"/>
    </xf>
    <xf numFmtId="0" fontId="9" fillId="2" borderId="2" xfId="0" applyFont="1" applyFill="1" applyBorder="1" applyAlignment="1" applyProtection="1">
      <alignment vertical="center" wrapText="1"/>
    </xf>
    <xf numFmtId="0" fontId="0" fillId="2" borderId="2" xfId="0" applyFont="1" applyFill="1" applyBorder="1" applyAlignment="1" applyProtection="1">
      <alignment vertical="center" wrapText="1"/>
    </xf>
    <xf numFmtId="0" fontId="9" fillId="2" borderId="2" xfId="0" applyFont="1" applyFill="1" applyBorder="1" applyAlignment="1" applyProtection="1">
      <alignment horizontal="center" vertical="center" wrapText="1"/>
    </xf>
    <xf numFmtId="49" fontId="25" fillId="0" borderId="0" xfId="0" applyNumberFormat="1" applyFont="1" applyBorder="1" applyAlignment="1" applyProtection="1">
      <alignment horizontal="left" vertical="top" wrapText="1"/>
    </xf>
    <xf numFmtId="49" fontId="9" fillId="0" borderId="0" xfId="0" applyNumberFormat="1" applyFont="1" applyBorder="1" applyAlignment="1" applyProtection="1">
      <alignment horizontal="left" vertical="top" wrapText="1"/>
    </xf>
    <xf numFmtId="166" fontId="26" fillId="0" borderId="0" xfId="0" applyNumberFormat="1" applyFont="1" applyBorder="1" applyAlignment="1" applyProtection="1">
      <alignment horizontal="center" vertical="top" wrapText="1"/>
    </xf>
    <xf numFmtId="0" fontId="9" fillId="0" borderId="0" xfId="0" applyFont="1" applyAlignment="1" applyProtection="1">
      <alignment wrapText="1"/>
    </xf>
    <xf numFmtId="166" fontId="27" fillId="0" borderId="0" xfId="0" applyNumberFormat="1" applyFont="1" applyBorder="1" applyAlignment="1" applyProtection="1">
      <alignment horizontal="center" vertical="top" wrapText="1"/>
    </xf>
    <xf numFmtId="0" fontId="11" fillId="0" borderId="0" xfId="0" applyFont="1" applyBorder="1" applyAlignment="1" applyProtection="1">
      <alignment horizontal="left" vertical="center"/>
    </xf>
    <xf numFmtId="0" fontId="0" fillId="10" borderId="0" xfId="0" applyFont="1" applyFill="1" applyBorder="1"/>
    <xf numFmtId="0" fontId="0" fillId="2" borderId="6" xfId="0" applyFont="1" applyFill="1" applyBorder="1" applyAlignment="1" applyProtection="1">
      <alignment horizontal="left" vertical="center"/>
    </xf>
    <xf numFmtId="0" fontId="21" fillId="4" borderId="0" xfId="0" applyFont="1" applyFill="1" applyAlignment="1" applyProtection="1">
      <alignment vertical="center" wrapText="1"/>
    </xf>
    <xf numFmtId="0" fontId="0" fillId="0" borderId="0" xfId="0" applyFont="1" applyBorder="1" applyProtection="1"/>
    <xf numFmtId="49" fontId="15" fillId="0" borderId="0" xfId="0" applyNumberFormat="1" applyFont="1" applyFill="1" applyBorder="1" applyAlignment="1" applyProtection="1">
      <alignment horizontal="left" vertical="center" wrapText="1"/>
    </xf>
    <xf numFmtId="0" fontId="12" fillId="0" borderId="2" xfId="0" applyFont="1" applyBorder="1" applyAlignment="1" applyProtection="1">
      <alignment horizontal="left" vertical="top" wrapText="1"/>
    </xf>
    <xf numFmtId="0" fontId="0" fillId="0" borderId="0" xfId="0" applyFont="1" applyAlignment="1" applyProtection="1"/>
    <xf numFmtId="9" fontId="12" fillId="11" borderId="2" xfId="5" applyFont="1" applyFill="1" applyBorder="1" applyAlignment="1" applyProtection="1">
      <alignment horizontal="center" vertical="center" wrapText="1"/>
      <protection locked="0"/>
    </xf>
    <xf numFmtId="49" fontId="9" fillId="0" borderId="9" xfId="0" applyNumberFormat="1" applyFont="1" applyFill="1" applyBorder="1" applyAlignment="1" applyProtection="1">
      <alignment vertical="center" wrapText="1"/>
    </xf>
    <xf numFmtId="49" fontId="15" fillId="0" borderId="9"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vertical="center"/>
    </xf>
    <xf numFmtId="49" fontId="10" fillId="0" borderId="0" xfId="0" applyNumberFormat="1" applyFont="1" applyFill="1" applyBorder="1" applyAlignment="1" applyProtection="1">
      <alignment horizontal="left" vertical="center"/>
    </xf>
    <xf numFmtId="0" fontId="16" fillId="0" borderId="0" xfId="0" applyFont="1" applyFill="1" applyAlignment="1" applyProtection="1"/>
    <xf numFmtId="0" fontId="30" fillId="0" borderId="0" xfId="14" applyFont="1" applyBorder="1"/>
    <xf numFmtId="0" fontId="31" fillId="0" borderId="0" xfId="0" applyFont="1" applyBorder="1"/>
    <xf numFmtId="0" fontId="31" fillId="0" borderId="0" xfId="0" applyFont="1"/>
    <xf numFmtId="0" fontId="9" fillId="2" borderId="5" xfId="0" applyFont="1" applyFill="1" applyBorder="1" applyAlignment="1" applyProtection="1">
      <alignment horizontal="left" vertical="center" wrapText="1"/>
    </xf>
    <xf numFmtId="0" fontId="9" fillId="2" borderId="8" xfId="0" applyFont="1" applyFill="1" applyBorder="1" applyAlignment="1" applyProtection="1">
      <alignment horizontal="left" vertical="center" wrapText="1"/>
    </xf>
    <xf numFmtId="0" fontId="8" fillId="4" borderId="0" xfId="0" applyFont="1" applyFill="1" applyBorder="1" applyAlignment="1" applyProtection="1">
      <alignment horizontal="left" vertical="center" wrapText="1"/>
    </xf>
    <xf numFmtId="0" fontId="9" fillId="2" borderId="5" xfId="0" applyFont="1" applyFill="1" applyBorder="1" applyAlignment="1" applyProtection="1">
      <alignment horizontal="left" vertical="center" wrapText="1"/>
    </xf>
    <xf numFmtId="0" fontId="9" fillId="2" borderId="8" xfId="0" applyFont="1" applyFill="1" applyBorder="1" applyAlignment="1" applyProtection="1">
      <alignment horizontal="left" vertical="center" wrapText="1"/>
    </xf>
    <xf numFmtId="0" fontId="30" fillId="0" borderId="0" xfId="14" applyFont="1" applyBorder="1" applyProtection="1"/>
    <xf numFmtId="49" fontId="8" fillId="4" borderId="0" xfId="0" applyNumberFormat="1" applyFont="1" applyFill="1" applyBorder="1" applyAlignment="1" applyProtection="1">
      <alignment horizontal="left" vertical="center" wrapText="1"/>
    </xf>
    <xf numFmtId="0" fontId="31" fillId="0" borderId="0" xfId="0" applyFont="1" applyBorder="1" applyProtection="1"/>
    <xf numFmtId="0" fontId="29" fillId="0" borderId="0" xfId="0" applyFont="1" applyBorder="1" applyProtection="1"/>
    <xf numFmtId="0" fontId="9" fillId="2" borderId="6" xfId="0" applyFont="1" applyFill="1" applyBorder="1" applyAlignment="1" applyProtection="1">
      <alignment vertical="center" wrapText="1"/>
    </xf>
    <xf numFmtId="0" fontId="9" fillId="2" borderId="8" xfId="0" applyFont="1" applyFill="1" applyBorder="1" applyAlignment="1" applyProtection="1">
      <alignment vertical="center" wrapText="1"/>
    </xf>
    <xf numFmtId="0" fontId="0" fillId="10" borderId="0" xfId="0" applyFont="1" applyFill="1" applyBorder="1" applyProtection="1"/>
    <xf numFmtId="44" fontId="0" fillId="0" borderId="0" xfId="8" applyFont="1" applyBorder="1" applyProtection="1"/>
    <xf numFmtId="44" fontId="0" fillId="0" borderId="0" xfId="0" applyNumberFormat="1" applyFont="1" applyBorder="1" applyProtection="1"/>
    <xf numFmtId="0" fontId="23" fillId="0" borderId="0" xfId="0" applyFont="1" applyFill="1" applyBorder="1"/>
    <xf numFmtId="0" fontId="12" fillId="0" borderId="0" xfId="0" applyFont="1" applyFill="1" applyBorder="1"/>
    <xf numFmtId="0" fontId="32" fillId="0" borderId="0" xfId="0" applyFont="1" applyFill="1" applyBorder="1"/>
    <xf numFmtId="0" fontId="33" fillId="3" borderId="0" xfId="0" applyFont="1" applyFill="1" applyBorder="1"/>
    <xf numFmtId="0" fontId="32" fillId="0" borderId="0" xfId="0" applyFont="1" applyBorder="1"/>
    <xf numFmtId="0" fontId="0" fillId="2" borderId="6" xfId="0" applyFont="1" applyFill="1" applyBorder="1" applyAlignment="1" applyProtection="1">
      <alignment horizontal="left" vertical="center"/>
      <protection locked="0"/>
    </xf>
    <xf numFmtId="0" fontId="9" fillId="2" borderId="5" xfId="0" applyFont="1" applyFill="1" applyBorder="1" applyAlignment="1" applyProtection="1">
      <alignment horizontal="left" vertical="center" wrapText="1"/>
    </xf>
    <xf numFmtId="0" fontId="9" fillId="2" borderId="8" xfId="0" applyFont="1" applyFill="1" applyBorder="1" applyAlignment="1" applyProtection="1">
      <alignment horizontal="left" vertical="center" wrapText="1"/>
    </xf>
    <xf numFmtId="0" fontId="9" fillId="2" borderId="5" xfId="0" applyFont="1" applyFill="1" applyBorder="1" applyAlignment="1" applyProtection="1">
      <alignment horizontal="left" vertical="center" wrapText="1"/>
    </xf>
    <xf numFmtId="0" fontId="9" fillId="2" borderId="8" xfId="0" applyFont="1" applyFill="1" applyBorder="1" applyAlignment="1" applyProtection="1">
      <alignment horizontal="left" vertical="center" wrapText="1"/>
    </xf>
    <xf numFmtId="4" fontId="0" fillId="0" borderId="0" xfId="0" applyNumberFormat="1" applyFont="1" applyBorder="1" applyAlignment="1" applyProtection="1">
      <alignment horizontal="left" vertical="center" wrapText="1"/>
    </xf>
    <xf numFmtId="4" fontId="0" fillId="0" borderId="0" xfId="0" applyNumberFormat="1" applyFont="1" applyBorder="1"/>
    <xf numFmtId="4" fontId="9" fillId="2" borderId="2" xfId="0" applyNumberFormat="1" applyFont="1" applyFill="1" applyBorder="1" applyAlignment="1">
      <alignment horizontal="left" vertical="center" wrapText="1"/>
    </xf>
    <xf numFmtId="4" fontId="8" fillId="4" borderId="0" xfId="0" applyNumberFormat="1" applyFont="1" applyFill="1" applyBorder="1" applyAlignment="1">
      <alignment horizontal="left" vertical="center" wrapText="1"/>
    </xf>
    <xf numFmtId="4" fontId="30" fillId="0" borderId="0" xfId="14" quotePrefix="1" applyNumberFormat="1" applyFont="1" applyBorder="1"/>
    <xf numFmtId="4" fontId="30" fillId="0" borderId="0" xfId="14" applyNumberFormat="1" applyFont="1" applyBorder="1" applyAlignment="1"/>
    <xf numFmtId="4" fontId="31" fillId="0" borderId="0" xfId="0" applyNumberFormat="1" applyFont="1" applyBorder="1"/>
    <xf numFmtId="49" fontId="0" fillId="0" borderId="11" xfId="0" applyNumberFormat="1" applyFont="1" applyBorder="1" applyAlignment="1" applyProtection="1">
      <alignment horizontal="left" vertical="center" wrapText="1"/>
    </xf>
    <xf numFmtId="0" fontId="0" fillId="0" borderId="11" xfId="0" applyFont="1" applyFill="1" applyBorder="1" applyAlignment="1" applyProtection="1">
      <alignment horizontal="left" vertical="center" wrapText="1"/>
    </xf>
    <xf numFmtId="0" fontId="12" fillId="11" borderId="11" xfId="0" applyFont="1" applyFill="1" applyBorder="1" applyAlignment="1" applyProtection="1">
      <alignment horizontal="left" vertical="center" wrapText="1"/>
      <protection locked="0"/>
    </xf>
    <xf numFmtId="0" fontId="12" fillId="11" borderId="11" xfId="0" applyFont="1" applyFill="1" applyBorder="1" applyAlignment="1" applyProtection="1">
      <alignment vertical="center" wrapText="1"/>
      <protection locked="0"/>
    </xf>
    <xf numFmtId="0" fontId="0" fillId="0" borderId="11" xfId="0" applyFont="1" applyFill="1" applyBorder="1" applyAlignment="1" applyProtection="1">
      <alignment horizontal="center" vertical="center" wrapText="1"/>
    </xf>
    <xf numFmtId="166" fontId="12" fillId="11" borderId="11" xfId="0" applyNumberFormat="1" applyFont="1" applyFill="1" applyBorder="1" applyAlignment="1" applyProtection="1">
      <alignment horizontal="center" vertical="center" wrapText="1"/>
      <protection locked="0"/>
    </xf>
    <xf numFmtId="166" fontId="12" fillId="0" borderId="11" xfId="0" applyNumberFormat="1" applyFont="1" applyBorder="1" applyAlignment="1" applyProtection="1">
      <alignment horizontal="center" vertical="center" wrapText="1"/>
    </xf>
    <xf numFmtId="9" fontId="12" fillId="11" borderId="11" xfId="5" applyFont="1" applyFill="1" applyBorder="1" applyAlignment="1" applyProtection="1">
      <alignment horizontal="center" vertical="center" wrapText="1"/>
      <protection locked="0"/>
    </xf>
    <xf numFmtId="166" fontId="0" fillId="0" borderId="11" xfId="0" applyNumberFormat="1" applyFont="1" applyBorder="1" applyAlignment="1" applyProtection="1">
      <alignment horizontal="center" vertical="center" wrapText="1"/>
    </xf>
    <xf numFmtId="0" fontId="12" fillId="0" borderId="11" xfId="0" applyFont="1" applyBorder="1" applyAlignment="1" applyProtection="1">
      <alignment horizontal="left" vertical="top" wrapText="1"/>
    </xf>
    <xf numFmtId="0" fontId="9" fillId="2" borderId="3" xfId="0" applyFont="1" applyFill="1" applyBorder="1" applyAlignment="1" applyProtection="1">
      <alignment vertical="center" wrapText="1"/>
    </xf>
    <xf numFmtId="0" fontId="0" fillId="2" borderId="3" xfId="0" applyFont="1" applyFill="1" applyBorder="1" applyAlignment="1" applyProtection="1">
      <alignment vertical="center" wrapText="1"/>
    </xf>
    <xf numFmtId="0" fontId="9" fillId="2" borderId="3" xfId="0" applyFont="1" applyFill="1" applyBorder="1" applyAlignment="1" applyProtection="1">
      <alignment horizontal="center" vertical="center" wrapText="1"/>
    </xf>
    <xf numFmtId="0" fontId="12" fillId="11" borderId="10" xfId="0" applyFont="1" applyFill="1" applyBorder="1" applyAlignment="1" applyProtection="1">
      <alignment horizontal="left" vertical="center" wrapText="1"/>
      <protection locked="0"/>
    </xf>
    <xf numFmtId="0" fontId="12" fillId="11" borderId="10" xfId="0" applyFont="1" applyFill="1" applyBorder="1" applyAlignment="1" applyProtection="1">
      <alignment vertical="center" wrapText="1"/>
      <protection locked="0"/>
    </xf>
    <xf numFmtId="166" fontId="12" fillId="11" borderId="10" xfId="0" applyNumberFormat="1" applyFont="1" applyFill="1" applyBorder="1" applyAlignment="1" applyProtection="1">
      <alignment horizontal="center" vertical="center" wrapText="1"/>
      <protection locked="0"/>
    </xf>
    <xf numFmtId="166" fontId="12" fillId="0" borderId="10" xfId="0" applyNumberFormat="1" applyFont="1" applyBorder="1" applyAlignment="1" applyProtection="1">
      <alignment horizontal="center" vertical="center" wrapText="1"/>
    </xf>
    <xf numFmtId="9" fontId="12" fillId="11" borderId="10" xfId="5" applyFont="1" applyFill="1" applyBorder="1" applyAlignment="1" applyProtection="1">
      <alignment horizontal="center" vertical="center" wrapText="1"/>
      <protection locked="0"/>
    </xf>
    <xf numFmtId="166" fontId="0" fillId="0" borderId="10" xfId="0" applyNumberFormat="1" applyFont="1" applyBorder="1" applyAlignment="1" applyProtection="1">
      <alignment horizontal="center" vertical="center" wrapText="1"/>
    </xf>
    <xf numFmtId="0" fontId="0" fillId="0" borderId="11" xfId="0" applyFont="1" applyBorder="1" applyAlignment="1" applyProtection="1">
      <alignment horizontal="left" vertical="center" wrapText="1"/>
    </xf>
    <xf numFmtId="0" fontId="0" fillId="0" borderId="11" xfId="0" applyFont="1" applyBorder="1" applyAlignment="1" applyProtection="1">
      <alignment horizontal="center" vertical="center" wrapText="1"/>
    </xf>
    <xf numFmtId="0" fontId="0" fillId="0" borderId="11" xfId="0" applyFont="1" applyBorder="1" applyAlignment="1" applyProtection="1">
      <alignment wrapText="1"/>
    </xf>
    <xf numFmtId="0" fontId="0" fillId="0" borderId="13" xfId="0" applyFont="1" applyBorder="1" applyAlignment="1" applyProtection="1">
      <alignment wrapText="1"/>
    </xf>
    <xf numFmtId="0" fontId="0" fillId="0" borderId="14" xfId="0" applyFont="1" applyBorder="1" applyAlignment="1" applyProtection="1">
      <alignment wrapText="1"/>
    </xf>
    <xf numFmtId="0" fontId="12" fillId="0" borderId="11" xfId="0" applyFont="1" applyBorder="1" applyAlignment="1" applyProtection="1">
      <alignment wrapText="1"/>
    </xf>
    <xf numFmtId="49" fontId="12" fillId="12" borderId="11" xfId="0" applyNumberFormat="1" applyFont="1" applyFill="1" applyBorder="1" applyAlignment="1" applyProtection="1">
      <alignment horizontal="left" vertical="top" wrapText="1"/>
    </xf>
    <xf numFmtId="0" fontId="30" fillId="0" borderId="0" xfId="14" applyFont="1" applyBorder="1"/>
    <xf numFmtId="0" fontId="31" fillId="0" borderId="0" xfId="0" applyFont="1" applyBorder="1"/>
    <xf numFmtId="0" fontId="0" fillId="0" borderId="10" xfId="0" applyFont="1" applyFill="1" applyBorder="1" applyAlignment="1" applyProtection="1">
      <alignment horizontal="center" vertical="center" wrapText="1"/>
    </xf>
    <xf numFmtId="0" fontId="0" fillId="0" borderId="0" xfId="0" applyFont="1" applyBorder="1" applyProtection="1"/>
    <xf numFmtId="0" fontId="12" fillId="11" borderId="15" xfId="0" applyFont="1" applyFill="1" applyBorder="1" applyAlignment="1" applyProtection="1">
      <alignment horizontal="left" vertical="center" wrapText="1"/>
      <protection locked="0"/>
    </xf>
    <xf numFmtId="0" fontId="12" fillId="11" borderId="15" xfId="0" applyFont="1" applyFill="1" applyBorder="1" applyAlignment="1" applyProtection="1">
      <alignment vertical="center" wrapText="1"/>
      <protection locked="0"/>
    </xf>
    <xf numFmtId="0" fontId="0" fillId="0" borderId="15" xfId="0" applyFont="1" applyFill="1" applyBorder="1" applyAlignment="1" applyProtection="1">
      <alignment horizontal="center" vertical="center" wrapText="1"/>
    </xf>
    <xf numFmtId="166" fontId="12" fillId="11" borderId="15" xfId="0" applyNumberFormat="1" applyFont="1" applyFill="1" applyBorder="1" applyAlignment="1" applyProtection="1">
      <alignment horizontal="center" vertical="center" wrapText="1"/>
      <protection locked="0"/>
    </xf>
    <xf numFmtId="166" fontId="12" fillId="0" borderId="15" xfId="0" applyNumberFormat="1" applyFont="1" applyBorder="1" applyAlignment="1" applyProtection="1">
      <alignment horizontal="center" vertical="center" wrapText="1"/>
    </xf>
    <xf numFmtId="9" fontId="12" fillId="11" borderId="15" xfId="5" applyFont="1" applyFill="1" applyBorder="1" applyAlignment="1" applyProtection="1">
      <alignment horizontal="center" vertical="center" wrapText="1"/>
      <protection locked="0"/>
    </xf>
    <xf numFmtId="166" fontId="0" fillId="0" borderId="15" xfId="0" applyNumberFormat="1" applyFont="1" applyBorder="1" applyAlignment="1" applyProtection="1">
      <alignment horizontal="center" vertical="center" wrapText="1"/>
    </xf>
    <xf numFmtId="0" fontId="12" fillId="11" borderId="16" xfId="0" applyFont="1" applyFill="1" applyBorder="1" applyAlignment="1" applyProtection="1">
      <alignment horizontal="left" vertical="center" wrapText="1"/>
      <protection locked="0"/>
    </xf>
    <xf numFmtId="0" fontId="12" fillId="11" borderId="16" xfId="0" applyFont="1" applyFill="1" applyBorder="1" applyAlignment="1" applyProtection="1">
      <alignment vertical="center" wrapText="1"/>
      <protection locked="0"/>
    </xf>
    <xf numFmtId="0" fontId="0" fillId="0" borderId="16" xfId="0" applyFont="1" applyFill="1" applyBorder="1" applyAlignment="1" applyProtection="1">
      <alignment horizontal="center" vertical="center" wrapText="1"/>
    </xf>
    <xf numFmtId="166" fontId="12" fillId="11" borderId="16" xfId="0" applyNumberFormat="1" applyFont="1" applyFill="1" applyBorder="1" applyAlignment="1" applyProtection="1">
      <alignment horizontal="center" vertical="center" wrapText="1"/>
      <protection locked="0"/>
    </xf>
    <xf numFmtId="166" fontId="12" fillId="0" borderId="16" xfId="0" applyNumberFormat="1" applyFont="1" applyBorder="1" applyAlignment="1" applyProtection="1">
      <alignment horizontal="center" vertical="center" wrapText="1"/>
    </xf>
    <xf numFmtId="9" fontId="12" fillId="11" borderId="16" xfId="5" applyFont="1" applyFill="1" applyBorder="1" applyAlignment="1" applyProtection="1">
      <alignment horizontal="center" vertical="center" wrapText="1"/>
      <protection locked="0"/>
    </xf>
    <xf numFmtId="166" fontId="0" fillId="0" borderId="16" xfId="0" applyNumberFormat="1" applyFont="1" applyBorder="1" applyAlignment="1" applyProtection="1">
      <alignment horizontal="center" vertical="center" wrapText="1"/>
    </xf>
    <xf numFmtId="0" fontId="0" fillId="0" borderId="10" xfId="0" applyFont="1" applyFill="1" applyBorder="1" applyAlignment="1" applyProtection="1">
      <alignment horizontal="center" vertical="center" wrapText="1"/>
    </xf>
    <xf numFmtId="0" fontId="0" fillId="0" borderId="10" xfId="0" applyFont="1" applyBorder="1" applyAlignment="1" applyProtection="1">
      <alignment horizontal="left" vertical="center" wrapText="1"/>
    </xf>
    <xf numFmtId="0" fontId="0" fillId="0" borderId="10" xfId="0" applyFont="1" applyFill="1" applyBorder="1" applyAlignment="1" applyProtection="1">
      <alignment horizontal="left" vertical="center" wrapText="1"/>
    </xf>
    <xf numFmtId="0" fontId="0" fillId="0" borderId="10" xfId="0" applyFont="1" applyFill="1" applyBorder="1" applyAlignment="1" applyProtection="1">
      <alignment horizontal="center" vertical="center" wrapText="1"/>
    </xf>
    <xf numFmtId="49" fontId="0" fillId="0" borderId="10" xfId="0" applyNumberFormat="1" applyFont="1" applyBorder="1" applyAlignment="1" applyProtection="1">
      <alignment horizontal="left" vertical="center" wrapText="1"/>
    </xf>
    <xf numFmtId="49" fontId="0" fillId="12" borderId="10" xfId="0" applyNumberFormat="1" applyFont="1" applyFill="1" applyBorder="1" applyAlignment="1" applyProtection="1">
      <alignment horizontal="left" vertical="top" wrapText="1"/>
    </xf>
    <xf numFmtId="49" fontId="0" fillId="0" borderId="10" xfId="0" applyNumberFormat="1" applyFont="1" applyFill="1" applyBorder="1" applyAlignment="1" applyProtection="1">
      <alignment horizontal="left" vertical="top" wrapText="1"/>
    </xf>
    <xf numFmtId="0" fontId="8" fillId="4" borderId="0" xfId="0" applyFont="1" applyFill="1" applyBorder="1" applyAlignment="1" applyProtection="1">
      <alignment horizontal="left" vertical="center" wrapText="1"/>
    </xf>
    <xf numFmtId="0" fontId="12" fillId="0" borderId="2" xfId="0" applyFont="1"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12" fillId="0" borderId="2" xfId="0" applyFont="1" applyBorder="1" applyAlignment="1">
      <alignment horizontal="center" vertical="center" wrapText="1"/>
    </xf>
    <xf numFmtId="49" fontId="0" fillId="0" borderId="10" xfId="0" applyNumberFormat="1" applyBorder="1" applyAlignment="1">
      <alignment horizontal="left" vertical="center" wrapText="1"/>
    </xf>
    <xf numFmtId="49" fontId="12" fillId="12" borderId="10" xfId="0" applyNumberFormat="1" applyFont="1" applyFill="1" applyBorder="1" applyAlignment="1">
      <alignment horizontal="left" vertical="center" wrapText="1"/>
    </xf>
    <xf numFmtId="49" fontId="12" fillId="0" borderId="10" xfId="0" applyNumberFormat="1" applyFont="1" applyBorder="1" applyAlignment="1">
      <alignment horizontal="left" vertical="center" wrapText="1"/>
    </xf>
    <xf numFmtId="0" fontId="12" fillId="0" borderId="10" xfId="0" applyFont="1" applyBorder="1" applyAlignment="1">
      <alignment vertical="center" wrapText="1"/>
    </xf>
    <xf numFmtId="49" fontId="0" fillId="0" borderId="0" xfId="0" applyNumberFormat="1" applyBorder="1" applyAlignment="1">
      <alignment horizontal="left" vertical="center" wrapText="1"/>
    </xf>
    <xf numFmtId="49" fontId="17" fillId="0" borderId="0" xfId="0" applyNumberFormat="1" applyFont="1" applyBorder="1" applyAlignment="1" applyProtection="1">
      <alignment horizontal="left" vertical="top" wrapText="1"/>
    </xf>
    <xf numFmtId="166" fontId="17" fillId="0" borderId="0" xfId="0" applyNumberFormat="1" applyFont="1" applyBorder="1" applyAlignment="1" applyProtection="1">
      <alignment horizontal="center" vertical="top" wrapText="1"/>
    </xf>
    <xf numFmtId="49" fontId="12" fillId="0" borderId="10" xfId="0" applyNumberFormat="1" applyFont="1" applyFill="1" applyBorder="1" applyAlignment="1" applyProtection="1">
      <alignment horizontal="left" vertical="center" wrapText="1"/>
    </xf>
    <xf numFmtId="49" fontId="12" fillId="0" borderId="10" xfId="0" applyNumberFormat="1" applyFont="1" applyFill="1" applyBorder="1" applyAlignment="1" applyProtection="1">
      <alignment horizontal="left" vertical="top" wrapText="1"/>
    </xf>
    <xf numFmtId="0" fontId="12" fillId="0" borderId="10" xfId="0" applyFont="1" applyBorder="1" applyAlignment="1" applyProtection="1">
      <alignment horizontal="left" vertical="center"/>
    </xf>
    <xf numFmtId="0" fontId="12" fillId="0" borderId="10" xfId="0" applyFont="1" applyBorder="1" applyAlignment="1" applyProtection="1">
      <alignment wrapText="1"/>
    </xf>
    <xf numFmtId="0" fontId="0" fillId="0" borderId="10" xfId="0" applyFont="1" applyBorder="1" applyAlignment="1" applyProtection="1">
      <alignment wrapText="1"/>
    </xf>
    <xf numFmtId="49" fontId="12" fillId="12" borderId="10" xfId="0" applyNumberFormat="1" applyFont="1" applyFill="1" applyBorder="1" applyAlignment="1" applyProtection="1">
      <alignment horizontal="left" vertical="top" wrapText="1"/>
    </xf>
    <xf numFmtId="0" fontId="14" fillId="0" borderId="0" xfId="0" applyFont="1" applyAlignment="1" applyProtection="1">
      <alignment wrapText="1"/>
    </xf>
    <xf numFmtId="0" fontId="17" fillId="0" borderId="0" xfId="0" applyFont="1" applyAlignment="1" applyProtection="1">
      <alignment wrapText="1"/>
    </xf>
    <xf numFmtId="166" fontId="0" fillId="0" borderId="0" xfId="0" applyNumberFormat="1" applyFont="1" applyAlignment="1" applyProtection="1">
      <alignment wrapText="1"/>
    </xf>
    <xf numFmtId="166" fontId="14" fillId="0" borderId="0" xfId="0" applyNumberFormat="1" applyFont="1" applyAlignment="1" applyProtection="1">
      <alignment wrapText="1"/>
    </xf>
    <xf numFmtId="0" fontId="12" fillId="0" borderId="10" xfId="0" applyFont="1" applyFill="1" applyBorder="1" applyAlignment="1" applyProtection="1">
      <alignment horizontal="left" vertical="center" wrapText="1"/>
    </xf>
    <xf numFmtId="0" fontId="12" fillId="0" borderId="10" xfId="0" applyFont="1" applyBorder="1" applyAlignment="1" applyProtection="1">
      <alignment horizontal="left" vertical="center" wrapText="1"/>
    </xf>
    <xf numFmtId="49" fontId="0" fillId="0" borderId="10" xfId="0" applyNumberFormat="1" applyFont="1" applyFill="1" applyBorder="1" applyAlignment="1" applyProtection="1">
      <alignment horizontal="left" vertical="center" wrapText="1"/>
    </xf>
    <xf numFmtId="49" fontId="12" fillId="0" borderId="10" xfId="0" applyNumberFormat="1" applyFont="1" applyFill="1" applyBorder="1" applyAlignment="1">
      <alignment horizontal="left" vertical="center" wrapText="1"/>
    </xf>
    <xf numFmtId="9" fontId="31" fillId="0" borderId="0" xfId="5" applyFont="1" applyBorder="1"/>
    <xf numFmtId="9" fontId="0" fillId="0" borderId="0" xfId="5" applyFont="1" applyBorder="1" applyProtection="1"/>
    <xf numFmtId="9" fontId="0" fillId="0" borderId="0" xfId="5" applyFont="1" applyAlignment="1" applyProtection="1">
      <alignment wrapText="1"/>
    </xf>
    <xf numFmtId="9" fontId="0" fillId="0" borderId="0" xfId="5" applyFont="1" applyFill="1" applyAlignment="1" applyProtection="1">
      <alignment wrapText="1"/>
    </xf>
    <xf numFmtId="9" fontId="0" fillId="0" borderId="0" xfId="5" applyFont="1" applyAlignment="1" applyProtection="1"/>
    <xf numFmtId="9" fontId="14" fillId="0" borderId="0" xfId="5" applyFont="1" applyAlignment="1" applyProtection="1">
      <alignment wrapText="1"/>
    </xf>
    <xf numFmtId="0" fontId="14" fillId="0" borderId="0" xfId="0" applyFont="1" applyFill="1" applyBorder="1" applyAlignment="1" applyProtection="1">
      <alignment horizontal="center" vertical="center" wrapText="1"/>
    </xf>
    <xf numFmtId="49" fontId="14" fillId="0" borderId="0" xfId="0" applyNumberFormat="1" applyFont="1" applyFill="1" applyBorder="1" applyAlignment="1" applyProtection="1">
      <alignment horizontal="left" vertical="center" wrapText="1"/>
    </xf>
    <xf numFmtId="0" fontId="34" fillId="0" borderId="0" xfId="0" applyFont="1" applyFill="1" applyBorder="1" applyAlignment="1" applyProtection="1">
      <alignment horizontal="left" vertical="center" wrapText="1"/>
      <protection locked="0"/>
    </xf>
    <xf numFmtId="0" fontId="34" fillId="0" borderId="0" xfId="0" applyFont="1" applyFill="1" applyBorder="1" applyAlignment="1" applyProtection="1">
      <alignment vertical="center" wrapText="1"/>
      <protection locked="0"/>
    </xf>
    <xf numFmtId="166" fontId="34" fillId="0" borderId="0" xfId="0" applyNumberFormat="1" applyFont="1" applyFill="1" applyBorder="1" applyAlignment="1" applyProtection="1">
      <alignment horizontal="center" vertical="center" wrapText="1"/>
      <protection locked="0"/>
    </xf>
    <xf numFmtId="166" fontId="34" fillId="0" borderId="0" xfId="0" applyNumberFormat="1" applyFont="1" applyFill="1" applyBorder="1" applyAlignment="1" applyProtection="1">
      <alignment horizontal="center" vertical="center" wrapText="1"/>
    </xf>
    <xf numFmtId="9" fontId="34" fillId="0" borderId="0" xfId="5" applyFont="1" applyFill="1" applyBorder="1" applyAlignment="1" applyProtection="1">
      <alignment horizontal="center" vertical="center" wrapText="1"/>
      <protection locked="0"/>
    </xf>
    <xf numFmtId="166" fontId="14" fillId="0" borderId="0" xfId="0" applyNumberFormat="1" applyFont="1" applyFill="1" applyBorder="1" applyAlignment="1" applyProtection="1">
      <alignment horizontal="center" vertical="center" wrapText="1"/>
    </xf>
    <xf numFmtId="0" fontId="14" fillId="0" borderId="0" xfId="0" applyFont="1" applyFill="1" applyAlignment="1" applyProtection="1">
      <alignment wrapText="1"/>
    </xf>
    <xf numFmtId="9" fontId="14" fillId="0" borderId="0" xfId="5" applyFont="1" applyFill="1" applyAlignment="1" applyProtection="1">
      <alignment wrapText="1"/>
    </xf>
    <xf numFmtId="49" fontId="14" fillId="0" borderId="0" xfId="0" applyNumberFormat="1" applyFont="1" applyFill="1" applyBorder="1" applyAlignment="1" applyProtection="1">
      <alignment horizontal="left" vertical="top" wrapText="1"/>
    </xf>
    <xf numFmtId="44" fontId="27" fillId="0" borderId="0" xfId="8" applyFont="1" applyBorder="1" applyProtection="1"/>
    <xf numFmtId="49" fontId="14" fillId="0" borderId="0" xfId="0" applyNumberFormat="1" applyFont="1" applyBorder="1" applyAlignment="1" applyProtection="1">
      <alignment horizontal="left" vertical="top" wrapText="1"/>
    </xf>
    <xf numFmtId="3" fontId="0" fillId="0" borderId="2" xfId="0" applyNumberFormat="1" applyBorder="1"/>
    <xf numFmtId="3" fontId="0" fillId="6" borderId="2" xfId="0" applyNumberFormat="1" applyFont="1" applyFill="1" applyBorder="1" applyAlignment="1" applyProtection="1">
      <alignment horizontal="right" vertical="center" wrapText="1"/>
    </xf>
    <xf numFmtId="3" fontId="0" fillId="0" borderId="2" xfId="8" applyNumberFormat="1" applyFont="1" applyFill="1" applyBorder="1"/>
    <xf numFmtId="3" fontId="12" fillId="0" borderId="2" xfId="8" applyNumberFormat="1" applyFont="1" applyFill="1" applyBorder="1"/>
    <xf numFmtId="3" fontId="16" fillId="7" borderId="2" xfId="8" applyNumberFormat="1" applyFont="1" applyFill="1" applyBorder="1"/>
    <xf numFmtId="4" fontId="21" fillId="4" borderId="0" xfId="0" applyNumberFormat="1" applyFont="1" applyFill="1" applyBorder="1" applyAlignment="1" applyProtection="1">
      <alignment horizontal="left" vertical="center" wrapText="1"/>
    </xf>
    <xf numFmtId="4" fontId="21" fillId="4" borderId="0" xfId="0" applyNumberFormat="1" applyFont="1" applyFill="1" applyBorder="1" applyAlignment="1" applyProtection="1">
      <alignment horizontal="left" vertical="center"/>
    </xf>
    <xf numFmtId="4" fontId="12" fillId="0" borderId="6" xfId="0" applyNumberFormat="1" applyFont="1" applyFill="1" applyBorder="1" applyAlignment="1">
      <alignment horizontal="left" vertical="top" wrapText="1"/>
    </xf>
    <xf numFmtId="4" fontId="12" fillId="0" borderId="8" xfId="0" applyNumberFormat="1" applyFont="1" applyFill="1" applyBorder="1" applyAlignment="1">
      <alignment horizontal="left" vertical="top" wrapText="1"/>
    </xf>
    <xf numFmtId="0" fontId="21" fillId="4" borderId="0" xfId="0" applyFont="1" applyFill="1" applyBorder="1" applyAlignment="1" applyProtection="1">
      <alignment horizontal="left" vertical="center" wrapText="1"/>
    </xf>
    <xf numFmtId="0" fontId="21" fillId="4" borderId="0" xfId="0" applyFont="1" applyFill="1" applyBorder="1" applyAlignment="1" applyProtection="1">
      <alignment horizontal="left" vertical="center"/>
    </xf>
    <xf numFmtId="0" fontId="8" fillId="4" borderId="0" xfId="0" applyFont="1" applyFill="1" applyBorder="1" applyAlignment="1" applyProtection="1">
      <alignment horizontal="left" vertical="center" wrapText="1"/>
    </xf>
    <xf numFmtId="0" fontId="8" fillId="4" borderId="0" xfId="0" applyFont="1" applyFill="1" applyBorder="1" applyAlignment="1" applyProtection="1">
      <alignment horizontal="left" vertical="center"/>
    </xf>
    <xf numFmtId="0" fontId="9" fillId="2" borderId="12" xfId="0" applyFont="1" applyFill="1" applyBorder="1" applyAlignment="1" applyProtection="1">
      <alignment horizontal="left" vertical="center" wrapText="1"/>
    </xf>
    <xf numFmtId="0" fontId="9" fillId="2" borderId="4" xfId="0" applyFont="1" applyFill="1" applyBorder="1" applyAlignment="1" applyProtection="1">
      <alignment horizontal="left" vertical="center" wrapText="1"/>
    </xf>
    <xf numFmtId="0" fontId="9" fillId="2" borderId="7" xfId="0" applyFont="1" applyFill="1" applyBorder="1" applyAlignment="1" applyProtection="1">
      <alignment horizontal="left" vertical="center" wrapText="1"/>
    </xf>
    <xf numFmtId="0" fontId="19" fillId="4" borderId="0" xfId="0" applyFont="1" applyFill="1" applyBorder="1" applyAlignment="1" applyProtection="1">
      <alignment horizontal="left" vertical="center" wrapText="1"/>
    </xf>
    <xf numFmtId="0" fontId="8" fillId="4" borderId="0" xfId="0" applyFont="1" applyFill="1" applyAlignment="1" applyProtection="1">
      <alignment horizontal="left" vertical="center" wrapText="1"/>
    </xf>
    <xf numFmtId="0" fontId="19" fillId="4" borderId="0" xfId="0" applyFont="1" applyFill="1" applyBorder="1" applyAlignment="1" applyProtection="1">
      <alignment horizontal="left" vertical="center"/>
    </xf>
    <xf numFmtId="0" fontId="12" fillId="0" borderId="2" xfId="0" applyFont="1" applyFill="1" applyBorder="1" applyAlignment="1">
      <alignment horizontal="left" vertical="top" wrapText="1"/>
    </xf>
    <xf numFmtId="49" fontId="12" fillId="11" borderId="2" xfId="0" applyNumberFormat="1" applyFont="1" applyFill="1" applyBorder="1" applyAlignment="1" applyProtection="1">
      <alignment horizontal="left" vertical="center" wrapText="1"/>
      <protection locked="0"/>
    </xf>
    <xf numFmtId="0" fontId="12" fillId="11" borderId="2" xfId="0" applyNumberFormat="1" applyFont="1" applyFill="1" applyBorder="1" applyAlignment="1" applyProtection="1">
      <alignment horizontal="left" vertical="center" wrapText="1"/>
      <protection locked="0"/>
    </xf>
    <xf numFmtId="49" fontId="9" fillId="2" borderId="2" xfId="0" applyNumberFormat="1" applyFont="1" applyFill="1" applyBorder="1" applyAlignment="1" applyProtection="1">
      <alignment horizontal="left" vertical="center" wrapText="1"/>
    </xf>
    <xf numFmtId="0" fontId="19" fillId="4" borderId="4" xfId="0" applyFont="1" applyFill="1" applyBorder="1" applyAlignment="1" applyProtection="1">
      <alignment horizontal="left" vertical="center" wrapText="1"/>
    </xf>
    <xf numFmtId="0" fontId="12" fillId="0" borderId="2" xfId="0" applyFont="1" applyFill="1" applyBorder="1" applyAlignment="1" applyProtection="1">
      <alignment horizontal="left" vertical="top" wrapText="1"/>
    </xf>
    <xf numFmtId="49" fontId="12" fillId="11" borderId="2" xfId="0" applyNumberFormat="1" applyFont="1" applyFill="1" applyBorder="1" applyAlignment="1" applyProtection="1">
      <alignment horizontal="center" vertical="top" wrapText="1"/>
      <protection locked="0"/>
    </xf>
    <xf numFmtId="0" fontId="0" fillId="0" borderId="0" xfId="0" applyAlignment="1">
      <alignment horizontal="left" wrapText="1"/>
    </xf>
    <xf numFmtId="0" fontId="8" fillId="4" borderId="0" xfId="0" applyFont="1" applyFill="1" applyAlignment="1">
      <alignment horizontal="left" vertical="top"/>
    </xf>
    <xf numFmtId="0" fontId="9" fillId="2" borderId="2" xfId="0" applyFont="1" applyFill="1" applyBorder="1" applyAlignment="1">
      <alignment horizontal="left" vertical="top" wrapText="1"/>
    </xf>
    <xf numFmtId="0" fontId="0" fillId="0" borderId="2" xfId="0" applyBorder="1" applyAlignment="1">
      <alignment horizontal="left" vertical="top" wrapText="1"/>
    </xf>
    <xf numFmtId="0" fontId="8" fillId="4" borderId="0" xfId="0" applyFont="1" applyFill="1" applyAlignment="1">
      <alignment horizontal="left" vertical="top"/>
    </xf>
    <xf numFmtId="49" fontId="9" fillId="0" borderId="0" xfId="0" applyNumberFormat="1" applyFont="1" applyAlignment="1">
      <alignment vertical="center" wrapText="1"/>
    </xf>
    <xf numFmtId="0" fontId="0" fillId="0" borderId="0" xfId="0" applyAlignment="1">
      <alignment horizontal="left" vertical="top" wrapText="1"/>
    </xf>
    <xf numFmtId="49" fontId="8" fillId="5" borderId="0" xfId="0" applyNumberFormat="1" applyFont="1" applyFill="1" applyAlignment="1">
      <alignment horizontal="left" vertical="top"/>
    </xf>
    <xf numFmtId="49" fontId="8" fillId="5" borderId="0" xfId="0" applyNumberFormat="1" applyFont="1" applyFill="1" applyAlignment="1">
      <alignment horizontal="left" vertical="top" wrapText="1"/>
    </xf>
    <xf numFmtId="0" fontId="9" fillId="0" borderId="17" xfId="0" applyFont="1" applyBorder="1" applyAlignment="1">
      <alignment vertical="center"/>
    </xf>
    <xf numFmtId="0" fontId="9" fillId="0" borderId="18" xfId="0" applyFont="1" applyBorder="1" applyAlignment="1">
      <alignment vertical="center"/>
    </xf>
    <xf numFmtId="0" fontId="9" fillId="0" borderId="19" xfId="0" applyFont="1" applyBorder="1" applyAlignment="1">
      <alignment horizontal="center" vertical="center"/>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0" fillId="0" borderId="21" xfId="0" applyBorder="1" applyAlignment="1">
      <alignment horizontal="center" vertical="center" wrapText="1"/>
    </xf>
    <xf numFmtId="0" fontId="0" fillId="0" borderId="16" xfId="0" applyBorder="1" applyAlignment="1">
      <alignment wrapText="1"/>
    </xf>
    <xf numFmtId="0" fontId="0" fillId="0" borderId="22" xfId="0" applyBorder="1" applyAlignment="1">
      <alignment horizontal="center" vertical="center" wrapText="1"/>
    </xf>
    <xf numFmtId="0" fontId="0" fillId="0" borderId="10" xfId="0" applyBorder="1" applyAlignment="1">
      <alignment wrapText="1"/>
    </xf>
    <xf numFmtId="0" fontId="0" fillId="3" borderId="10" xfId="0" applyFill="1" applyBorder="1" applyAlignment="1">
      <alignment horizontal="left" wrapText="1"/>
    </xf>
    <xf numFmtId="0" fontId="0" fillId="13" borderId="10" xfId="0" applyFill="1" applyBorder="1" applyAlignment="1">
      <alignment horizontal="center"/>
    </xf>
    <xf numFmtId="0" fontId="0" fillId="0" borderId="23" xfId="0" applyBorder="1" applyAlignment="1">
      <alignment horizontal="center"/>
    </xf>
    <xf numFmtId="0" fontId="0" fillId="0" borderId="22" xfId="0" applyBorder="1" applyAlignment="1">
      <alignment horizontal="center" vertical="center"/>
    </xf>
    <xf numFmtId="0" fontId="0" fillId="13" borderId="10" xfId="0" applyFill="1" applyBorder="1" applyAlignment="1">
      <alignment horizontal="center" vertical="center"/>
    </xf>
    <xf numFmtId="0" fontId="0" fillId="13" borderId="10" xfId="0" applyFill="1" applyBorder="1" applyAlignment="1">
      <alignment horizontal="center" vertical="center" wrapText="1"/>
    </xf>
    <xf numFmtId="0" fontId="0" fillId="0" borderId="23" xfId="0" applyBorder="1" applyAlignment="1">
      <alignment horizontal="center" vertical="center" wrapText="1"/>
    </xf>
    <xf numFmtId="0" fontId="35" fillId="14" borderId="24" xfId="0" applyFont="1" applyFill="1" applyBorder="1" applyAlignment="1">
      <alignment vertical="center"/>
    </xf>
    <xf numFmtId="0" fontId="13" fillId="14" borderId="25" xfId="0" applyFont="1" applyFill="1" applyBorder="1" applyAlignment="1">
      <alignment vertical="center" wrapText="1"/>
    </xf>
    <xf numFmtId="0" fontId="13" fillId="14" borderId="26" xfId="0" applyFont="1" applyFill="1" applyBorder="1" applyAlignment="1">
      <alignment vertical="center" wrapText="1"/>
    </xf>
    <xf numFmtId="0" fontId="0" fillId="0" borderId="10" xfId="0" applyBorder="1"/>
    <xf numFmtId="0" fontId="0" fillId="0" borderId="10" xfId="0" applyBorder="1" applyAlignment="1">
      <alignment vertical="center" wrapText="1"/>
    </xf>
    <xf numFmtId="0" fontId="12" fillId="0" borderId="10" xfId="0" applyFont="1" applyBorder="1" applyAlignment="1">
      <alignment wrapText="1"/>
    </xf>
    <xf numFmtId="0" fontId="12" fillId="13" borderId="10" xfId="0" applyFont="1" applyFill="1" applyBorder="1" applyAlignment="1">
      <alignment horizontal="center"/>
    </xf>
    <xf numFmtId="0" fontId="9" fillId="0" borderId="27" xfId="0" applyFont="1" applyBorder="1" applyAlignment="1">
      <alignment horizontal="left" vertical="center"/>
    </xf>
    <xf numFmtId="0" fontId="0" fillId="0" borderId="28" xfId="0" applyBorder="1"/>
    <xf numFmtId="3" fontId="0" fillId="0" borderId="29" xfId="0" applyNumberFormat="1" applyBorder="1" applyAlignment="1">
      <alignment horizontal="center" vertical="center" wrapText="1"/>
    </xf>
    <xf numFmtId="0" fontId="0" fillId="0" borderId="30" xfId="0" applyBorder="1" applyAlignment="1">
      <alignment vertical="center"/>
    </xf>
    <xf numFmtId="0" fontId="0" fillId="0" borderId="4" xfId="0" applyBorder="1"/>
    <xf numFmtId="0" fontId="0" fillId="0" borderId="0" xfId="0" applyAlignment="1">
      <alignment vertical="center"/>
    </xf>
    <xf numFmtId="0" fontId="3" fillId="0" borderId="0" xfId="0" applyFont="1" applyAlignment="1">
      <alignment horizontal="right"/>
    </xf>
    <xf numFmtId="0" fontId="13" fillId="0" borderId="0" xfId="0" applyFont="1" applyAlignment="1">
      <alignment horizontal="left"/>
    </xf>
    <xf numFmtId="0" fontId="3" fillId="0" borderId="0" xfId="0" applyFont="1" applyAlignment="1">
      <alignment horizontal="left" vertical="top" wrapText="1"/>
    </xf>
    <xf numFmtId="0" fontId="3" fillId="0" borderId="0" xfId="0" applyFont="1" applyAlignment="1">
      <alignment horizontal="left" vertical="top" wrapText="1"/>
    </xf>
    <xf numFmtId="0" fontId="0" fillId="0" borderId="0" xfId="0" applyAlignment="1">
      <alignment vertical="top"/>
    </xf>
    <xf numFmtId="0" fontId="13" fillId="0" borderId="0" xfId="0" applyFont="1" applyAlignment="1">
      <alignment horizontal="left" vertical="top"/>
    </xf>
    <xf numFmtId="0" fontId="3" fillId="0" borderId="0" xfId="0" applyFont="1" applyAlignment="1">
      <alignment horizontal="center"/>
    </xf>
    <xf numFmtId="0" fontId="3" fillId="0" borderId="0" xfId="0" applyFont="1" applyAlignment="1">
      <alignment horizontal="left" vertical="top"/>
    </xf>
    <xf numFmtId="0" fontId="3" fillId="0" borderId="4" xfId="0" applyFont="1" applyBorder="1" applyAlignment="1">
      <alignment horizontal="center"/>
    </xf>
    <xf numFmtId="0" fontId="36" fillId="0" borderId="0" xfId="0" applyFont="1" applyAlignment="1">
      <alignment horizontal="left" vertical="top" wrapText="1"/>
    </xf>
    <xf numFmtId="0" fontId="36" fillId="0" borderId="0" xfId="0" applyFont="1" applyAlignment="1">
      <alignment horizontal="left" vertical="top" wrapText="1"/>
    </xf>
    <xf numFmtId="0" fontId="0" fillId="0" borderId="0" xfId="0" applyAlignment="1">
      <alignment wrapText="1"/>
    </xf>
    <xf numFmtId="0" fontId="37" fillId="0" borderId="0" xfId="0" applyFont="1"/>
    <xf numFmtId="0" fontId="3" fillId="0" borderId="0" xfId="0" applyFont="1" applyBorder="1" applyAlignment="1">
      <alignment horizontal="right"/>
    </xf>
    <xf numFmtId="49" fontId="9" fillId="2" borderId="6" xfId="0" applyNumberFormat="1" applyFont="1" applyFill="1" applyBorder="1" applyAlignment="1">
      <alignment vertical="center" wrapText="1"/>
    </xf>
  </cellXfs>
  <cellStyles count="15">
    <cellStyle name="Euro" xfId="1" xr:uid="{00000000-0005-0000-0000-000000000000}"/>
    <cellStyle name="Euro 2" xfId="4" xr:uid="{00000000-0005-0000-0000-000001000000}"/>
    <cellStyle name="Komma 2" xfId="10" xr:uid="{00000000-0005-0000-0000-000003000000}"/>
    <cellStyle name="Komma 3" xfId="11" xr:uid="{00000000-0005-0000-0000-000004000000}"/>
    <cellStyle name="Link" xfId="14" builtinId="8"/>
    <cellStyle name="Prozent" xfId="5" builtinId="5"/>
    <cellStyle name="Standard" xfId="0" builtinId="0"/>
    <cellStyle name="Standard 2" xfId="2" xr:uid="{00000000-0005-0000-0000-000007000000}"/>
    <cellStyle name="Standard 2 2" xfId="3" xr:uid="{00000000-0005-0000-0000-000008000000}"/>
    <cellStyle name="Standard 3" xfId="6" xr:uid="{00000000-0005-0000-0000-000009000000}"/>
    <cellStyle name="Standard 9" xfId="9" xr:uid="{00000000-0005-0000-0000-00000A000000}"/>
    <cellStyle name="Währung" xfId="8" builtinId="4"/>
    <cellStyle name="Währung 2" xfId="7" xr:uid="{00000000-0005-0000-0000-00000C000000}"/>
    <cellStyle name="Währung 4" xfId="13" xr:uid="{00000000-0005-0000-0000-00000D000000}"/>
    <cellStyle name="Währung 5" xfId="12" xr:uid="{00000000-0005-0000-0000-00000E000000}"/>
  </cellStyles>
  <dxfs count="8">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E9C8F1"/>
      <color rgb="FF6DFFD2"/>
      <color rgb="FFF4F7ED"/>
      <color rgb="FF00BC82"/>
      <color rgb="FF8CA8C4"/>
      <color rgb="FFC9C1EE"/>
      <color rgb="FFBD5B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zoomScaleNormal="100" workbookViewId="0">
      <selection activeCell="B2" sqref="B2:C2"/>
    </sheetView>
  </sheetViews>
  <sheetFormatPr baseColWidth="10" defaultRowHeight="15" x14ac:dyDescent="0.25"/>
  <cols>
    <col min="1" max="1" width="75" style="103" bestFit="1" customWidth="1"/>
    <col min="2" max="2" width="101.7109375" style="103" bestFit="1" customWidth="1"/>
    <col min="3" max="3" width="23" style="103" bestFit="1" customWidth="1"/>
    <col min="4" max="16384" width="11.42578125" style="103"/>
  </cols>
  <sheetData>
    <row r="1" spans="1:3" ht="23.25" x14ac:dyDescent="0.25">
      <c r="A1" s="210" t="s">
        <v>58</v>
      </c>
      <c r="B1" s="210"/>
      <c r="C1" s="211"/>
    </row>
    <row r="2" spans="1:3" ht="15" customHeight="1" x14ac:dyDescent="0.25">
      <c r="A2" s="104" t="s">
        <v>3</v>
      </c>
      <c r="B2" s="212" t="s">
        <v>139</v>
      </c>
      <c r="C2" s="213"/>
    </row>
    <row r="3" spans="1:3" x14ac:dyDescent="0.25">
      <c r="A3" s="104" t="s">
        <v>4</v>
      </c>
      <c r="B3" s="212" t="s">
        <v>241</v>
      </c>
      <c r="C3" s="213"/>
    </row>
    <row r="4" spans="1:3" x14ac:dyDescent="0.25">
      <c r="A4" s="102"/>
      <c r="B4" s="102"/>
      <c r="C4" s="102"/>
    </row>
    <row r="5" spans="1:3" x14ac:dyDescent="0.25">
      <c r="A5" s="105" t="s">
        <v>86</v>
      </c>
      <c r="B5" s="105" t="s">
        <v>52</v>
      </c>
      <c r="C5" s="105"/>
    </row>
    <row r="6" spans="1:3" x14ac:dyDescent="0.25">
      <c r="A6" s="7" t="s">
        <v>59</v>
      </c>
      <c r="B6" s="135" t="s">
        <v>240</v>
      </c>
      <c r="C6" s="106"/>
    </row>
    <row r="7" spans="1:3" x14ac:dyDescent="0.25">
      <c r="A7" s="103" t="s">
        <v>116</v>
      </c>
      <c r="B7" s="106" t="s">
        <v>120</v>
      </c>
      <c r="C7" s="106"/>
    </row>
    <row r="8" spans="1:3" x14ac:dyDescent="0.25">
      <c r="A8" s="103" t="s">
        <v>117</v>
      </c>
      <c r="B8" s="106" t="s">
        <v>121</v>
      </c>
      <c r="C8" s="106"/>
    </row>
    <row r="9" spans="1:3" x14ac:dyDescent="0.25">
      <c r="A9" s="103" t="s">
        <v>118</v>
      </c>
      <c r="B9" s="106" t="s">
        <v>122</v>
      </c>
      <c r="C9" s="106"/>
    </row>
    <row r="10" spans="1:3" x14ac:dyDescent="0.25">
      <c r="A10" s="103" t="s">
        <v>119</v>
      </c>
      <c r="B10" s="106" t="s">
        <v>123</v>
      </c>
      <c r="C10" s="106"/>
    </row>
    <row r="11" spans="1:3" x14ac:dyDescent="0.25">
      <c r="A11" s="103" t="s">
        <v>92</v>
      </c>
      <c r="B11" s="106" t="s">
        <v>102</v>
      </c>
      <c r="C11" s="106"/>
    </row>
    <row r="12" spans="1:3" x14ac:dyDescent="0.25">
      <c r="A12" s="105" t="s">
        <v>87</v>
      </c>
      <c r="B12" s="105" t="s">
        <v>52</v>
      </c>
      <c r="C12" s="105"/>
    </row>
    <row r="13" spans="1:3" x14ac:dyDescent="0.25">
      <c r="A13" s="103" t="s">
        <v>54</v>
      </c>
      <c r="B13" s="107" t="s">
        <v>55</v>
      </c>
    </row>
    <row r="14" spans="1:3" x14ac:dyDescent="0.25">
      <c r="A14" s="103" t="s">
        <v>56</v>
      </c>
      <c r="B14" s="107" t="s">
        <v>53</v>
      </c>
    </row>
    <row r="15" spans="1:3" x14ac:dyDescent="0.25">
      <c r="B15" s="108"/>
    </row>
  </sheetData>
  <sheetProtection algorithmName="SHA-512" hashValue="7X7Sn81IzwMDib4FO2OTqLHi/jnhcVLe/TQcJ6EHyJpFcILuUAdjR1abfYtjpZ716++LSvW6IaMCIpXGbtH3QQ==" saltValue="alvC/sUuE9SvIFoyQLy1tw==" spinCount="100000" sheet="1" objects="1" scenarios="1"/>
  <mergeCells count="3">
    <mergeCell ref="A1:C1"/>
    <mergeCell ref="B2:C2"/>
    <mergeCell ref="B3:C3"/>
  </mergeCells>
  <hyperlinks>
    <hyperlink ref="B13" location="'Angebotswertung '!A1" display="Ablauf Angebotswertung" xr:uid="{00000000-0004-0000-0000-000000000000}"/>
    <hyperlink ref="B14" location="'Bogen für Miniwettbewerb'!A1" display="Bogen für Miniwettbewerb" xr:uid="{00000000-0004-0000-0000-000001000000}"/>
    <hyperlink ref="B11" location="'Übersicht Angebote und Rabatt'!A1" display="Übersicht Angebote und Rabatt" xr:uid="{00000000-0004-0000-0000-000002000000}"/>
    <hyperlink ref="B6" location="Bewertungsverfahren!A1" display="Bewertungsverfahren" xr:uid="{00000000-0004-0000-0000-000003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3"/>
  <sheetViews>
    <sheetView zoomScaleNormal="100" workbookViewId="0">
      <selection activeCell="A18" sqref="A18"/>
    </sheetView>
  </sheetViews>
  <sheetFormatPr baseColWidth="10" defaultRowHeight="15" x14ac:dyDescent="0.25"/>
  <cols>
    <col min="1" max="1" width="121.140625" style="41" customWidth="1"/>
    <col min="2" max="5" width="11.42578125" style="41"/>
    <col min="6" max="6" width="11.7109375" style="41" bestFit="1" customWidth="1"/>
    <col min="7" max="16384" width="11.42578125" style="41"/>
  </cols>
  <sheetData>
    <row r="1" spans="1:6" s="76" customFormat="1" x14ac:dyDescent="0.25">
      <c r="A1" s="75" t="s">
        <v>85</v>
      </c>
    </row>
    <row r="2" spans="1:6" ht="23.25" x14ac:dyDescent="0.25">
      <c r="A2" s="214" t="s">
        <v>59</v>
      </c>
      <c r="B2" s="215"/>
      <c r="C2" s="215"/>
      <c r="D2" s="215"/>
      <c r="E2" s="215"/>
      <c r="F2" s="215"/>
    </row>
    <row r="3" spans="1:6" x14ac:dyDescent="0.25">
      <c r="A3" s="216" t="s">
        <v>26</v>
      </c>
      <c r="B3" s="217"/>
      <c r="C3" s="217"/>
      <c r="D3" s="217"/>
      <c r="E3" s="217"/>
      <c r="F3" s="217"/>
    </row>
    <row r="5" spans="1:6" x14ac:dyDescent="0.25">
      <c r="A5" s="42" t="s">
        <v>39</v>
      </c>
    </row>
    <row r="6" spans="1:6" x14ac:dyDescent="0.25">
      <c r="A6" s="43"/>
      <c r="B6" s="43"/>
      <c r="C6" s="43"/>
      <c r="D6" s="43"/>
      <c r="E6" s="43"/>
      <c r="F6" s="43"/>
    </row>
    <row r="7" spans="1:6" x14ac:dyDescent="0.25">
      <c r="A7" s="44" t="s">
        <v>27</v>
      </c>
      <c r="B7" s="45" t="s">
        <v>28</v>
      </c>
    </row>
    <row r="8" spans="1:6" x14ac:dyDescent="0.25">
      <c r="A8" s="40" t="s">
        <v>49</v>
      </c>
      <c r="B8" s="47" t="s">
        <v>48</v>
      </c>
    </row>
    <row r="10" spans="1:6" x14ac:dyDescent="0.25">
      <c r="A10" s="44" t="s">
        <v>29</v>
      </c>
      <c r="B10" s="45" t="s">
        <v>30</v>
      </c>
    </row>
    <row r="11" spans="1:6" ht="75" x14ac:dyDescent="0.25">
      <c r="A11" s="161" t="s">
        <v>94</v>
      </c>
      <c r="B11" s="162" t="s">
        <v>0</v>
      </c>
    </row>
    <row r="12" spans="1:6" ht="90" x14ac:dyDescent="0.25">
      <c r="A12" s="161" t="s">
        <v>38</v>
      </c>
      <c r="B12" s="162" t="s">
        <v>5</v>
      </c>
    </row>
    <row r="13" spans="1:6" ht="75" x14ac:dyDescent="0.25">
      <c r="A13" s="161" t="s">
        <v>93</v>
      </c>
      <c r="B13" s="162" t="s">
        <v>9</v>
      </c>
    </row>
    <row r="14" spans="1:6" ht="30" x14ac:dyDescent="0.25">
      <c r="A14" s="163" t="s">
        <v>40</v>
      </c>
      <c r="B14" s="162" t="s">
        <v>1</v>
      </c>
    </row>
    <row r="15" spans="1:6" x14ac:dyDescent="0.25">
      <c r="A15" s="7"/>
      <c r="B15" s="7"/>
    </row>
    <row r="16" spans="1:6" x14ac:dyDescent="0.25">
      <c r="A16" s="44" t="s">
        <v>31</v>
      </c>
      <c r="B16" s="45" t="s">
        <v>32</v>
      </c>
    </row>
    <row r="17" spans="1:2" ht="90" x14ac:dyDescent="0.25">
      <c r="A17" s="161" t="s">
        <v>34</v>
      </c>
      <c r="B17" s="164" t="s">
        <v>24</v>
      </c>
    </row>
    <row r="18" spans="1:2" ht="45" x14ac:dyDescent="0.25">
      <c r="A18" s="161" t="s">
        <v>35</v>
      </c>
      <c r="B18" s="164" t="s">
        <v>25</v>
      </c>
    </row>
    <row r="19" spans="1:2" ht="30" x14ac:dyDescent="0.25">
      <c r="A19" s="163" t="s">
        <v>33</v>
      </c>
      <c r="B19" s="164" t="s">
        <v>2</v>
      </c>
    </row>
    <row r="20" spans="1:2" x14ac:dyDescent="0.25">
      <c r="A20" s="7"/>
      <c r="B20" s="7"/>
    </row>
    <row r="21" spans="1:2" x14ac:dyDescent="0.25">
      <c r="A21" s="44" t="s">
        <v>239</v>
      </c>
      <c r="B21" s="45" t="s">
        <v>30</v>
      </c>
    </row>
    <row r="22" spans="1:2" x14ac:dyDescent="0.25">
      <c r="A22" s="161" t="s">
        <v>36</v>
      </c>
      <c r="B22" s="164" t="s">
        <v>5</v>
      </c>
    </row>
    <row r="23" spans="1:2" x14ac:dyDescent="0.25">
      <c r="A23" s="161" t="s">
        <v>37</v>
      </c>
      <c r="B23" s="164" t="s">
        <v>5</v>
      </c>
    </row>
  </sheetData>
  <sheetProtection algorithmName="SHA-512" hashValue="vWlUZrz2loVLMHaUMrS/NfixnIyuwafUU/f4WX1iSTgcYu+4uBoNLhafbUn0oJWpK0LDJu5f8pwCg/rK4WVvRw==" saltValue="NbMisR1SKa1o4Ha/KgOIrg==" spinCount="100000" sheet="1" objects="1" scenarios="1"/>
  <mergeCells count="2">
    <mergeCell ref="A2:F2"/>
    <mergeCell ref="A3:F3"/>
  </mergeCells>
  <hyperlinks>
    <hyperlink ref="A1" location="Inhaltsverzeichnis!A1" display="Zurück zum Inhaltsverzeichnis" xr:uid="{00000000-0004-0000-0100-000000000000}"/>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2"/>
  <sheetViews>
    <sheetView workbookViewId="0">
      <pane xSplit="1" ySplit="8" topLeftCell="B9" activePane="bottomRight" state="frozen"/>
      <selection pane="topRight" activeCell="B1" sqref="B1"/>
      <selection pane="bottomLeft" activeCell="A9" sqref="A9"/>
      <selection pane="bottomRight" activeCell="B3" sqref="B3:H3"/>
    </sheetView>
  </sheetViews>
  <sheetFormatPr baseColWidth="10" defaultColWidth="11.42578125" defaultRowHeight="15" x14ac:dyDescent="0.25"/>
  <cols>
    <col min="1" max="1" width="11.28515625" style="49" customWidth="1"/>
    <col min="2" max="2" width="85.28515625" style="49" customWidth="1"/>
    <col min="3" max="3" width="35" style="49" customWidth="1"/>
    <col min="4" max="4" width="52.85546875" style="49" customWidth="1"/>
    <col min="5" max="5" width="17.140625" style="49" customWidth="1"/>
    <col min="6" max="6" width="17.42578125" style="49" bestFit="1" customWidth="1"/>
    <col min="7" max="7" width="18.42578125" style="49" customWidth="1"/>
    <col min="8" max="8" width="19" style="49" bestFit="1" customWidth="1"/>
    <col min="9" max="9" width="12.7109375" style="49" customWidth="1"/>
    <col min="10" max="10" width="17.85546875" style="49" customWidth="1"/>
    <col min="11" max="11" width="21" style="49" customWidth="1"/>
    <col min="12" max="12" width="13.85546875" style="49" bestFit="1" customWidth="1"/>
    <col min="13" max="16384" width="11.42578125" style="49"/>
  </cols>
  <sheetData>
    <row r="1" spans="2:12" s="76" customFormat="1" x14ac:dyDescent="0.25">
      <c r="B1" s="75" t="s">
        <v>85</v>
      </c>
    </row>
    <row r="2" spans="2:12" s="65" customFormat="1" ht="23.25" customHeight="1" x14ac:dyDescent="0.25">
      <c r="B2" s="221" t="s">
        <v>84</v>
      </c>
      <c r="C2" s="221"/>
      <c r="D2" s="221"/>
      <c r="E2" s="221"/>
      <c r="F2" s="221"/>
      <c r="G2" s="221"/>
      <c r="H2" s="221"/>
      <c r="I2" s="221"/>
      <c r="J2" s="221"/>
      <c r="K2" s="221"/>
    </row>
    <row r="3" spans="2:12" ht="23.25" x14ac:dyDescent="0.25">
      <c r="B3" s="221" t="s">
        <v>124</v>
      </c>
      <c r="C3" s="223"/>
      <c r="D3" s="223"/>
      <c r="E3" s="223"/>
      <c r="F3" s="223"/>
      <c r="G3" s="223"/>
      <c r="H3" s="223"/>
      <c r="I3" s="64"/>
      <c r="J3" s="64"/>
      <c r="K3" s="64"/>
    </row>
    <row r="4" spans="2:12" x14ac:dyDescent="0.25">
      <c r="B4" s="222" t="s">
        <v>79</v>
      </c>
      <c r="C4" s="222"/>
      <c r="D4" s="222"/>
      <c r="E4" s="222"/>
      <c r="F4" s="222"/>
      <c r="G4" s="222"/>
      <c r="H4" s="222"/>
      <c r="I4" s="222"/>
      <c r="J4" s="222"/>
      <c r="K4" s="222"/>
    </row>
    <row r="5" spans="2:12" ht="15.75" customHeight="1" x14ac:dyDescent="0.25">
      <c r="B5" s="50" t="s">
        <v>3</v>
      </c>
      <c r="C5" s="224" t="str">
        <f>Inhaltsverzeichnis!$B$2</f>
        <v>Rahmenvertrag über Lieferung, Aufstellung und Inbetriebnahme von Narkose- und Beatmungssystemen</v>
      </c>
      <c r="D5" s="224"/>
      <c r="E5" s="224"/>
      <c r="F5" s="224"/>
      <c r="G5" s="224"/>
      <c r="H5" s="224"/>
      <c r="I5" s="224"/>
      <c r="J5" s="224"/>
      <c r="K5" s="224"/>
    </row>
    <row r="6" spans="2:12" x14ac:dyDescent="0.25">
      <c r="B6" s="50" t="s">
        <v>4</v>
      </c>
      <c r="C6" s="224" t="str">
        <f>Inhaltsverzeichnis!$B$3</f>
        <v>2026_JDS_05</v>
      </c>
      <c r="D6" s="224"/>
      <c r="E6" s="224"/>
      <c r="F6" s="224"/>
      <c r="G6" s="224"/>
      <c r="H6" s="224"/>
      <c r="I6" s="224"/>
      <c r="J6" s="224"/>
      <c r="K6" s="224"/>
    </row>
    <row r="7" spans="2:12" x14ac:dyDescent="0.25">
      <c r="B7" s="222"/>
      <c r="C7" s="222"/>
      <c r="D7" s="222"/>
      <c r="E7" s="222"/>
      <c r="F7" s="222"/>
      <c r="G7" s="222"/>
      <c r="H7" s="222"/>
      <c r="I7" s="222"/>
      <c r="J7" s="222"/>
      <c r="K7" s="222"/>
      <c r="L7" s="51"/>
    </row>
    <row r="8" spans="2:12" x14ac:dyDescent="0.25">
      <c r="B8" s="2" t="s">
        <v>108</v>
      </c>
      <c r="C8" s="225"/>
      <c r="D8" s="226"/>
      <c r="E8" s="226"/>
      <c r="F8" s="226"/>
      <c r="G8" s="226"/>
      <c r="H8" s="226"/>
      <c r="I8" s="226"/>
      <c r="J8" s="226"/>
      <c r="K8" s="226"/>
    </row>
    <row r="9" spans="2:12" s="52" customFormat="1" x14ac:dyDescent="0.25">
      <c r="B9" s="6"/>
      <c r="C9" s="66"/>
      <c r="D9" s="66"/>
      <c r="E9" s="66"/>
    </row>
    <row r="10" spans="2:12" s="74" customFormat="1" x14ac:dyDescent="0.25">
      <c r="B10" s="72" t="s">
        <v>57</v>
      </c>
      <c r="C10" s="73"/>
      <c r="D10" s="73"/>
      <c r="E10" s="73"/>
    </row>
    <row r="11" spans="2:12" s="74" customFormat="1" x14ac:dyDescent="0.25">
      <c r="B11" s="72" t="s">
        <v>60</v>
      </c>
      <c r="C11" s="73"/>
      <c r="D11" s="73"/>
      <c r="E11" s="73"/>
    </row>
    <row r="12" spans="2:12" ht="60" x14ac:dyDescent="0.25">
      <c r="B12" s="119" t="s">
        <v>61</v>
      </c>
      <c r="C12" s="119" t="s">
        <v>62</v>
      </c>
      <c r="D12" s="120" t="s">
        <v>63</v>
      </c>
      <c r="E12" s="119" t="s">
        <v>64</v>
      </c>
      <c r="F12" s="119" t="s">
        <v>65</v>
      </c>
      <c r="G12" s="121" t="s">
        <v>66</v>
      </c>
      <c r="H12" s="121" t="s">
        <v>67</v>
      </c>
      <c r="I12" s="121" t="s">
        <v>68</v>
      </c>
      <c r="J12" s="121" t="s">
        <v>69</v>
      </c>
      <c r="K12" s="121" t="s">
        <v>70</v>
      </c>
    </row>
    <row r="13" spans="2:12" ht="30" x14ac:dyDescent="0.25">
      <c r="B13" s="128" t="s">
        <v>150</v>
      </c>
      <c r="C13" s="111"/>
      <c r="D13" s="112"/>
      <c r="E13" s="129">
        <v>40</v>
      </c>
      <c r="F13" s="129">
        <v>60</v>
      </c>
      <c r="G13" s="114"/>
      <c r="H13" s="115">
        <f>G13*E13</f>
        <v>0</v>
      </c>
      <c r="I13" s="116"/>
      <c r="J13" s="117">
        <f>(G13*I13)+G13</f>
        <v>0</v>
      </c>
      <c r="K13" s="117">
        <f>J13*E13</f>
        <v>0</v>
      </c>
    </row>
    <row r="14" spans="2:12" x14ac:dyDescent="0.25">
      <c r="B14" s="218" t="s">
        <v>82</v>
      </c>
      <c r="C14" s="219"/>
      <c r="D14" s="219"/>
      <c r="E14" s="219"/>
      <c r="F14" s="219"/>
      <c r="G14" s="219"/>
      <c r="H14" s="219"/>
      <c r="I14" s="219"/>
      <c r="J14" s="219"/>
      <c r="K14" s="220"/>
    </row>
    <row r="15" spans="2:12" x14ac:dyDescent="0.25">
      <c r="B15" s="63" t="s">
        <v>327</v>
      </c>
      <c r="C15" s="81"/>
      <c r="D15" s="81"/>
      <c r="E15" s="81"/>
      <c r="F15" s="81"/>
      <c r="G15" s="81"/>
      <c r="H15" s="81"/>
      <c r="I15" s="81"/>
      <c r="J15" s="81"/>
      <c r="K15" s="82"/>
    </row>
    <row r="16" spans="2:12" x14ac:dyDescent="0.25">
      <c r="B16" s="97" t="s">
        <v>106</v>
      </c>
      <c r="C16" s="81"/>
      <c r="D16" s="81"/>
      <c r="E16" s="81"/>
      <c r="F16" s="81"/>
      <c r="G16" s="81"/>
      <c r="H16" s="81"/>
      <c r="I16" s="81"/>
      <c r="J16" s="81"/>
      <c r="K16" s="82"/>
    </row>
    <row r="17" spans="1:11" ht="75" x14ac:dyDescent="0.25">
      <c r="A17" s="119" t="s">
        <v>97</v>
      </c>
      <c r="B17" s="119" t="s">
        <v>61</v>
      </c>
      <c r="C17" s="119" t="s">
        <v>62</v>
      </c>
      <c r="D17" s="120" t="s">
        <v>63</v>
      </c>
      <c r="E17" s="121" t="s">
        <v>30</v>
      </c>
      <c r="F17" s="119" t="s">
        <v>71</v>
      </c>
      <c r="G17" s="121" t="s">
        <v>66</v>
      </c>
      <c r="H17" s="121" t="s">
        <v>72</v>
      </c>
      <c r="I17" s="121" t="s">
        <v>68</v>
      </c>
      <c r="J17" s="121" t="s">
        <v>69</v>
      </c>
      <c r="K17" s="121" t="s">
        <v>73</v>
      </c>
    </row>
    <row r="18" spans="1:11" x14ac:dyDescent="0.25">
      <c r="A18" s="109" t="s">
        <v>152</v>
      </c>
      <c r="B18" s="134" t="s">
        <v>151</v>
      </c>
      <c r="C18" s="111"/>
      <c r="D18" s="112"/>
      <c r="E18" s="113" t="s">
        <v>9</v>
      </c>
      <c r="F18" s="113">
        <v>20</v>
      </c>
      <c r="G18" s="114"/>
      <c r="H18" s="115">
        <f>G18*F18</f>
        <v>0</v>
      </c>
      <c r="I18" s="116"/>
      <c r="J18" s="117">
        <f t="shared" ref="J18:J21" si="0">(G18*I18)+G18</f>
        <v>0</v>
      </c>
      <c r="K18" s="117">
        <f>J18*F18</f>
        <v>0</v>
      </c>
    </row>
    <row r="19" spans="1:11" x14ac:dyDescent="0.25">
      <c r="A19" s="109" t="s">
        <v>114</v>
      </c>
      <c r="B19" s="133" t="s">
        <v>126</v>
      </c>
      <c r="C19" s="111"/>
      <c r="D19" s="112"/>
      <c r="E19" s="113" t="s">
        <v>9</v>
      </c>
      <c r="F19" s="113">
        <v>20</v>
      </c>
      <c r="G19" s="114"/>
      <c r="H19" s="115">
        <f t="shared" ref="H19:H34" si="1">G19*F19</f>
        <v>0</v>
      </c>
      <c r="I19" s="116"/>
      <c r="J19" s="117">
        <f t="shared" si="0"/>
        <v>0</v>
      </c>
      <c r="K19" s="117">
        <f t="shared" ref="K19:K21" si="2">J19*F19</f>
        <v>0</v>
      </c>
    </row>
    <row r="20" spans="1:11" x14ac:dyDescent="0.25">
      <c r="A20" s="109" t="s">
        <v>127</v>
      </c>
      <c r="B20" s="133" t="s">
        <v>128</v>
      </c>
      <c r="C20" s="111"/>
      <c r="D20" s="112"/>
      <c r="E20" s="113" t="s">
        <v>9</v>
      </c>
      <c r="F20" s="113">
        <v>20</v>
      </c>
      <c r="G20" s="114"/>
      <c r="H20" s="115">
        <f t="shared" si="1"/>
        <v>0</v>
      </c>
      <c r="I20" s="116"/>
      <c r="J20" s="117">
        <f t="shared" si="0"/>
        <v>0</v>
      </c>
      <c r="K20" s="117">
        <f t="shared" si="2"/>
        <v>0</v>
      </c>
    </row>
    <row r="21" spans="1:11" x14ac:dyDescent="0.25">
      <c r="A21" s="109" t="s">
        <v>46</v>
      </c>
      <c r="B21" s="133" t="s">
        <v>156</v>
      </c>
      <c r="C21" s="111"/>
      <c r="D21" s="112"/>
      <c r="E21" s="113" t="s">
        <v>9</v>
      </c>
      <c r="F21" s="113">
        <v>20</v>
      </c>
      <c r="G21" s="114"/>
      <c r="H21" s="115">
        <f t="shared" si="1"/>
        <v>0</v>
      </c>
      <c r="I21" s="116"/>
      <c r="J21" s="117">
        <f t="shared" si="0"/>
        <v>0</v>
      </c>
      <c r="K21" s="117">
        <f t="shared" si="2"/>
        <v>0</v>
      </c>
    </row>
    <row r="22" spans="1:11" ht="30" x14ac:dyDescent="0.25">
      <c r="A22" s="165" t="s">
        <v>253</v>
      </c>
      <c r="B22" s="168" t="s">
        <v>254</v>
      </c>
      <c r="C22" s="111"/>
      <c r="D22" s="112"/>
      <c r="E22" s="113" t="s">
        <v>5</v>
      </c>
      <c r="F22" s="113">
        <v>20</v>
      </c>
      <c r="G22" s="114"/>
      <c r="H22" s="115">
        <f t="shared" ref="H22" si="3">G22*F22</f>
        <v>0</v>
      </c>
      <c r="I22" s="116"/>
      <c r="J22" s="117">
        <f t="shared" ref="J22" si="4">(G22*I22)+G22</f>
        <v>0</v>
      </c>
      <c r="K22" s="117">
        <f t="shared" ref="K22" si="5">J22*F22</f>
        <v>0</v>
      </c>
    </row>
    <row r="23" spans="1:11" ht="30" x14ac:dyDescent="0.25">
      <c r="A23" s="109" t="s">
        <v>113</v>
      </c>
      <c r="B23" s="110" t="s">
        <v>248</v>
      </c>
      <c r="C23" s="111"/>
      <c r="D23" s="112"/>
      <c r="E23" s="113" t="s">
        <v>5</v>
      </c>
      <c r="F23" s="113">
        <v>20</v>
      </c>
      <c r="G23" s="114"/>
      <c r="H23" s="115">
        <f t="shared" si="1"/>
        <v>0</v>
      </c>
      <c r="I23" s="116"/>
      <c r="J23" s="117">
        <f t="shared" ref="J23:J34" si="6">(G23*I23)+G23</f>
        <v>0</v>
      </c>
      <c r="K23" s="117">
        <f t="shared" ref="K23:K34" si="7">J23*F23</f>
        <v>0</v>
      </c>
    </row>
    <row r="24" spans="1:11" ht="45" x14ac:dyDescent="0.25">
      <c r="A24" s="165" t="s">
        <v>125</v>
      </c>
      <c r="B24" s="166" t="s">
        <v>247</v>
      </c>
      <c r="C24" s="111"/>
      <c r="D24" s="112"/>
      <c r="E24" s="113" t="s">
        <v>5</v>
      </c>
      <c r="F24" s="113">
        <v>20</v>
      </c>
      <c r="G24" s="114"/>
      <c r="H24" s="115">
        <f t="shared" si="1"/>
        <v>0</v>
      </c>
      <c r="I24" s="116"/>
      <c r="J24" s="117">
        <f t="shared" si="6"/>
        <v>0</v>
      </c>
      <c r="K24" s="117">
        <f t="shared" si="7"/>
        <v>0</v>
      </c>
    </row>
    <row r="25" spans="1:11" ht="30" x14ac:dyDescent="0.25">
      <c r="A25" s="109" t="s">
        <v>242</v>
      </c>
      <c r="B25" s="118" t="s">
        <v>153</v>
      </c>
      <c r="C25" s="111"/>
      <c r="D25" s="112"/>
      <c r="E25" s="113" t="s">
        <v>5</v>
      </c>
      <c r="F25" s="113">
        <v>20</v>
      </c>
      <c r="G25" s="114"/>
      <c r="H25" s="115">
        <f t="shared" si="1"/>
        <v>0</v>
      </c>
      <c r="I25" s="116"/>
      <c r="J25" s="117">
        <f t="shared" si="6"/>
        <v>0</v>
      </c>
      <c r="K25" s="117">
        <f t="shared" si="7"/>
        <v>0</v>
      </c>
    </row>
    <row r="26" spans="1:11" ht="45" x14ac:dyDescent="0.25">
      <c r="A26" s="109" t="s">
        <v>129</v>
      </c>
      <c r="B26" s="118" t="s">
        <v>154</v>
      </c>
      <c r="C26" s="111"/>
      <c r="D26" s="112"/>
      <c r="E26" s="113" t="s">
        <v>5</v>
      </c>
      <c r="F26" s="113">
        <v>20</v>
      </c>
      <c r="G26" s="114"/>
      <c r="H26" s="115">
        <f t="shared" si="1"/>
        <v>0</v>
      </c>
      <c r="I26" s="116"/>
      <c r="J26" s="117">
        <f t="shared" si="6"/>
        <v>0</v>
      </c>
      <c r="K26" s="117">
        <f t="shared" si="7"/>
        <v>0</v>
      </c>
    </row>
    <row r="27" spans="1:11" ht="30" x14ac:dyDescent="0.25">
      <c r="A27" s="109" t="s">
        <v>130</v>
      </c>
      <c r="B27" s="110" t="s">
        <v>155</v>
      </c>
      <c r="C27" s="111"/>
      <c r="D27" s="112"/>
      <c r="E27" s="113" t="s">
        <v>5</v>
      </c>
      <c r="F27" s="113">
        <v>20</v>
      </c>
      <c r="G27" s="114"/>
      <c r="H27" s="115">
        <f t="shared" si="1"/>
        <v>0</v>
      </c>
      <c r="I27" s="116"/>
      <c r="J27" s="117">
        <f t="shared" si="6"/>
        <v>0</v>
      </c>
      <c r="K27" s="117">
        <f t="shared" si="7"/>
        <v>0</v>
      </c>
    </row>
    <row r="28" spans="1:11" ht="30" x14ac:dyDescent="0.25">
      <c r="A28" s="109" t="s">
        <v>42</v>
      </c>
      <c r="B28" s="110" t="s">
        <v>157</v>
      </c>
      <c r="C28" s="111"/>
      <c r="D28" s="112"/>
      <c r="E28" s="113" t="s">
        <v>5</v>
      </c>
      <c r="F28" s="113">
        <v>20</v>
      </c>
      <c r="G28" s="114"/>
      <c r="H28" s="115">
        <f t="shared" si="1"/>
        <v>0</v>
      </c>
      <c r="I28" s="116"/>
      <c r="J28" s="117">
        <f t="shared" si="6"/>
        <v>0</v>
      </c>
      <c r="K28" s="117">
        <f t="shared" si="7"/>
        <v>0</v>
      </c>
    </row>
    <row r="29" spans="1:11" ht="60" x14ac:dyDescent="0.25">
      <c r="A29" s="165" t="s">
        <v>243</v>
      </c>
      <c r="B29" s="167" t="s">
        <v>245</v>
      </c>
      <c r="C29" s="111"/>
      <c r="D29" s="112"/>
      <c r="E29" s="113" t="s">
        <v>5</v>
      </c>
      <c r="F29" s="113">
        <v>20</v>
      </c>
      <c r="G29" s="114"/>
      <c r="H29" s="115">
        <f t="shared" si="1"/>
        <v>0</v>
      </c>
      <c r="I29" s="116"/>
      <c r="J29" s="117">
        <f t="shared" si="6"/>
        <v>0</v>
      </c>
      <c r="K29" s="117">
        <f t="shared" si="7"/>
        <v>0</v>
      </c>
    </row>
    <row r="30" spans="1:11" ht="30" x14ac:dyDescent="0.25">
      <c r="A30" s="165" t="s">
        <v>244</v>
      </c>
      <c r="B30" s="166" t="s">
        <v>246</v>
      </c>
      <c r="C30" s="111"/>
      <c r="D30" s="112"/>
      <c r="E30" s="113" t="s">
        <v>5</v>
      </c>
      <c r="F30" s="113">
        <v>20</v>
      </c>
      <c r="G30" s="114"/>
      <c r="H30" s="115">
        <f t="shared" si="1"/>
        <v>0</v>
      </c>
      <c r="I30" s="116"/>
      <c r="J30" s="117">
        <f t="shared" si="6"/>
        <v>0</v>
      </c>
      <c r="K30" s="117">
        <f t="shared" si="7"/>
        <v>0</v>
      </c>
    </row>
    <row r="31" spans="1:11" ht="45" x14ac:dyDescent="0.25">
      <c r="A31" s="165" t="s">
        <v>158</v>
      </c>
      <c r="B31" s="167" t="s">
        <v>249</v>
      </c>
      <c r="C31" s="111"/>
      <c r="D31" s="112"/>
      <c r="E31" s="113" t="s">
        <v>5</v>
      </c>
      <c r="F31" s="113">
        <v>20</v>
      </c>
      <c r="G31" s="114"/>
      <c r="H31" s="115">
        <f t="shared" si="1"/>
        <v>0</v>
      </c>
      <c r="I31" s="116"/>
      <c r="J31" s="117">
        <f t="shared" si="6"/>
        <v>0</v>
      </c>
      <c r="K31" s="117">
        <f t="shared" si="7"/>
        <v>0</v>
      </c>
    </row>
    <row r="32" spans="1:11" ht="30" x14ac:dyDescent="0.25">
      <c r="A32" s="165" t="s">
        <v>131</v>
      </c>
      <c r="B32" s="168" t="s">
        <v>250</v>
      </c>
      <c r="C32" s="111"/>
      <c r="D32" s="112"/>
      <c r="E32" s="113" t="s">
        <v>5</v>
      </c>
      <c r="F32" s="113">
        <v>20</v>
      </c>
      <c r="G32" s="114"/>
      <c r="H32" s="115">
        <f t="shared" si="1"/>
        <v>0</v>
      </c>
      <c r="I32" s="116"/>
      <c r="J32" s="117">
        <f t="shared" si="6"/>
        <v>0</v>
      </c>
      <c r="K32" s="117">
        <f t="shared" si="7"/>
        <v>0</v>
      </c>
    </row>
    <row r="33" spans="1:11" x14ac:dyDescent="0.25">
      <c r="A33" s="165" t="s">
        <v>132</v>
      </c>
      <c r="B33" s="168" t="s">
        <v>133</v>
      </c>
      <c r="C33" s="111"/>
      <c r="D33" s="112"/>
      <c r="E33" s="113" t="s">
        <v>5</v>
      </c>
      <c r="F33" s="113">
        <v>20</v>
      </c>
      <c r="G33" s="114"/>
      <c r="H33" s="115">
        <f t="shared" si="1"/>
        <v>0</v>
      </c>
      <c r="I33" s="116"/>
      <c r="J33" s="117">
        <f t="shared" si="6"/>
        <v>0</v>
      </c>
      <c r="K33" s="117">
        <f t="shared" si="7"/>
        <v>0</v>
      </c>
    </row>
    <row r="34" spans="1:11" x14ac:dyDescent="0.25">
      <c r="A34" s="165" t="s">
        <v>134</v>
      </c>
      <c r="B34" s="166" t="s">
        <v>135</v>
      </c>
      <c r="C34" s="111"/>
      <c r="D34" s="112"/>
      <c r="E34" s="113" t="s">
        <v>5</v>
      </c>
      <c r="F34" s="113">
        <v>20</v>
      </c>
      <c r="G34" s="114"/>
      <c r="H34" s="115">
        <f t="shared" si="1"/>
        <v>0</v>
      </c>
      <c r="I34" s="116"/>
      <c r="J34" s="117">
        <f t="shared" si="6"/>
        <v>0</v>
      </c>
      <c r="K34" s="117">
        <f t="shared" si="7"/>
        <v>0</v>
      </c>
    </row>
    <row r="35" spans="1:11" x14ac:dyDescent="0.25">
      <c r="A35" s="165" t="s">
        <v>136</v>
      </c>
      <c r="B35" s="166" t="s">
        <v>251</v>
      </c>
      <c r="C35" s="111"/>
      <c r="D35" s="112"/>
      <c r="E35" s="113" t="s">
        <v>5</v>
      </c>
      <c r="F35" s="113">
        <v>20</v>
      </c>
      <c r="G35" s="114"/>
      <c r="H35" s="115">
        <f t="shared" ref="H35" si="8">G35*F35</f>
        <v>0</v>
      </c>
      <c r="I35" s="116"/>
      <c r="J35" s="117">
        <f t="shared" ref="J35" si="9">(G35*I35)+G35</f>
        <v>0</v>
      </c>
      <c r="K35" s="117">
        <f t="shared" ref="K35" si="10">J35*F35</f>
        <v>0</v>
      </c>
    </row>
    <row r="36" spans="1:11" ht="17.25" x14ac:dyDescent="0.25">
      <c r="A36" s="169"/>
      <c r="B36" s="202" t="s">
        <v>323</v>
      </c>
      <c r="C36" s="170"/>
      <c r="D36" s="170"/>
      <c r="E36" s="170"/>
      <c r="F36" s="170"/>
      <c r="G36" s="171"/>
      <c r="H36" s="171">
        <f>SUM(H18:H35)</f>
        <v>0</v>
      </c>
      <c r="J36" s="59"/>
      <c r="K36" s="60"/>
    </row>
    <row r="37" spans="1:11" ht="75" x14ac:dyDescent="0.25">
      <c r="A37" s="119" t="s">
        <v>97</v>
      </c>
      <c r="B37" s="119" t="s">
        <v>61</v>
      </c>
      <c r="C37" s="119" t="s">
        <v>62</v>
      </c>
      <c r="D37" s="120" t="s">
        <v>63</v>
      </c>
      <c r="E37" s="121" t="s">
        <v>30</v>
      </c>
      <c r="F37" s="119" t="s">
        <v>71</v>
      </c>
      <c r="G37" s="121" t="s">
        <v>66</v>
      </c>
      <c r="H37" s="121" t="s">
        <v>72</v>
      </c>
      <c r="I37" s="121" t="s">
        <v>68</v>
      </c>
      <c r="J37" s="121" t="s">
        <v>69</v>
      </c>
      <c r="K37" s="121" t="s">
        <v>73</v>
      </c>
    </row>
    <row r="38" spans="1:11" ht="30" x14ac:dyDescent="0.25">
      <c r="A38" s="130" t="s">
        <v>138</v>
      </c>
      <c r="B38" s="110" t="s">
        <v>160</v>
      </c>
      <c r="C38" s="111"/>
      <c r="D38" s="112"/>
      <c r="E38" s="113" t="s">
        <v>9</v>
      </c>
      <c r="F38" s="113">
        <v>1</v>
      </c>
      <c r="G38" s="114"/>
      <c r="H38" s="115">
        <f>G38*F38</f>
        <v>0</v>
      </c>
      <c r="I38" s="116"/>
      <c r="J38" s="117">
        <f>(G38*I38)+G38</f>
        <v>0</v>
      </c>
      <c r="K38" s="117">
        <f>J38*F38</f>
        <v>0</v>
      </c>
    </row>
    <row r="39" spans="1:11" x14ac:dyDescent="0.25">
      <c r="A39" s="131"/>
      <c r="B39" s="110" t="s">
        <v>89</v>
      </c>
      <c r="C39" s="111"/>
      <c r="D39" s="112"/>
      <c r="E39" s="113" t="s">
        <v>1</v>
      </c>
      <c r="F39" s="113">
        <v>1</v>
      </c>
      <c r="G39" s="114"/>
      <c r="H39" s="115">
        <f>G39*F39</f>
        <v>0</v>
      </c>
      <c r="I39" s="116"/>
      <c r="J39" s="117">
        <f>(G39*I39)+G39</f>
        <v>0</v>
      </c>
      <c r="K39" s="117">
        <f>J39*F39</f>
        <v>0</v>
      </c>
    </row>
    <row r="40" spans="1:11" x14ac:dyDescent="0.25">
      <c r="A40" s="132"/>
      <c r="B40" s="110" t="s">
        <v>90</v>
      </c>
      <c r="C40" s="111"/>
      <c r="D40" s="112"/>
      <c r="E40" s="113" t="s">
        <v>1</v>
      </c>
      <c r="F40" s="113">
        <v>1</v>
      </c>
      <c r="G40" s="114"/>
      <c r="H40" s="115">
        <f t="shared" ref="H40:H41" si="11">G40*F40</f>
        <v>0</v>
      </c>
      <c r="I40" s="116"/>
      <c r="J40" s="117">
        <f t="shared" ref="J40:J41" si="12">(G40*I40)+G40</f>
        <v>0</v>
      </c>
      <c r="K40" s="117">
        <f t="shared" ref="K40:K41" si="13">J40*F40</f>
        <v>0</v>
      </c>
    </row>
    <row r="41" spans="1:11" x14ac:dyDescent="0.25">
      <c r="A41" s="132"/>
      <c r="B41" s="110" t="s">
        <v>91</v>
      </c>
      <c r="C41" s="111"/>
      <c r="D41" s="112"/>
      <c r="E41" s="113" t="s">
        <v>1</v>
      </c>
      <c r="F41" s="113">
        <v>1</v>
      </c>
      <c r="G41" s="114"/>
      <c r="H41" s="115">
        <f t="shared" si="11"/>
        <v>0</v>
      </c>
      <c r="I41" s="116"/>
      <c r="J41" s="117">
        <f t="shared" si="12"/>
        <v>0</v>
      </c>
      <c r="K41" s="117">
        <f t="shared" si="13"/>
        <v>0</v>
      </c>
    </row>
    <row r="42" spans="1:11" s="178" customFormat="1" x14ac:dyDescent="0.25">
      <c r="B42" s="170" t="s">
        <v>333</v>
      </c>
      <c r="C42" s="170"/>
      <c r="D42" s="170"/>
      <c r="E42" s="170"/>
      <c r="F42" s="170"/>
      <c r="H42" s="171">
        <f>SUM(H38:H41)</f>
        <v>0</v>
      </c>
      <c r="J42" s="179"/>
      <c r="K42" s="171"/>
    </row>
  </sheetData>
  <sheetProtection algorithmName="SHA-512" hashValue="dhk8abwuusq9of6hBIG/AxOQA4JLXfdD98yNwGJW/ZiX+uTwk8qyCa6DWG2RAT+a895T1dw6tUyrdMtte6Fl+g==" saltValue="xcgZTSTHH/FlrPV9TK9sKg==" spinCount="100000" sheet="1" objects="1" scenarios="1"/>
  <mergeCells count="8">
    <mergeCell ref="B14:K14"/>
    <mergeCell ref="B2:K2"/>
    <mergeCell ref="B4:K4"/>
    <mergeCell ref="B3:H3"/>
    <mergeCell ref="C5:K5"/>
    <mergeCell ref="C6:K6"/>
    <mergeCell ref="B7:K7"/>
    <mergeCell ref="C8:K8"/>
  </mergeCells>
  <hyperlinks>
    <hyperlink ref="B1" location="Inhaltsverzeichnis!A1" display="Zurück zum Inhaltsverzeichnis" xr:uid="{00000000-0004-0000-0200-000000000000}"/>
  </hyperlink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8"/>
  <sheetViews>
    <sheetView workbookViewId="0">
      <pane xSplit="2" ySplit="12" topLeftCell="C13" activePane="bottomRight" state="frozen"/>
      <selection pane="topRight" activeCell="B1" sqref="B1"/>
      <selection pane="bottomLeft" activeCell="A13" sqref="A13"/>
      <selection pane="bottomRight" activeCell="B41" sqref="B41"/>
    </sheetView>
  </sheetViews>
  <sheetFormatPr baseColWidth="10" defaultColWidth="11.42578125" defaultRowHeight="15" x14ac:dyDescent="0.25"/>
  <cols>
    <col min="1" max="1" width="11.5703125" style="49" bestFit="1" customWidth="1"/>
    <col min="2" max="2" width="85.28515625" style="49" customWidth="1"/>
    <col min="3" max="3" width="35" style="49" customWidth="1"/>
    <col min="4" max="4" width="52.85546875" style="49" customWidth="1"/>
    <col min="5" max="5" width="17.140625" style="49" customWidth="1"/>
    <col min="6" max="6" width="17.42578125" style="49" bestFit="1" customWidth="1"/>
    <col min="7" max="7" width="19.28515625" style="49" customWidth="1"/>
    <col min="8" max="8" width="19" style="49" bestFit="1" customWidth="1"/>
    <col min="9" max="9" width="12.7109375" style="49" customWidth="1"/>
    <col min="10" max="10" width="17.85546875" style="49" customWidth="1"/>
    <col min="11" max="11" width="21" style="49" customWidth="1"/>
    <col min="12" max="12" width="13.85546875" style="49" bestFit="1" customWidth="1"/>
    <col min="13" max="16384" width="11.42578125" style="49"/>
  </cols>
  <sheetData>
    <row r="1" spans="2:12" s="76" customFormat="1" x14ac:dyDescent="0.25">
      <c r="B1" s="75" t="s">
        <v>85</v>
      </c>
    </row>
    <row r="2" spans="2:12" s="65" customFormat="1" ht="23.25" customHeight="1" x14ac:dyDescent="0.25">
      <c r="B2" s="221" t="s">
        <v>84</v>
      </c>
      <c r="C2" s="221"/>
      <c r="D2" s="221"/>
      <c r="E2" s="221"/>
      <c r="F2" s="221"/>
      <c r="G2" s="221"/>
      <c r="H2" s="221"/>
      <c r="I2" s="221"/>
      <c r="J2" s="221"/>
      <c r="K2" s="221"/>
    </row>
    <row r="3" spans="2:12" ht="23.25" customHeight="1" x14ac:dyDescent="0.25">
      <c r="B3" s="221" t="s">
        <v>140</v>
      </c>
      <c r="C3" s="223"/>
      <c r="D3" s="223"/>
      <c r="E3" s="223"/>
      <c r="F3" s="223"/>
      <c r="G3" s="223"/>
      <c r="H3" s="223"/>
      <c r="I3" s="64"/>
      <c r="J3" s="64"/>
      <c r="K3" s="64"/>
    </row>
    <row r="4" spans="2:12" x14ac:dyDescent="0.25">
      <c r="B4" s="222" t="s">
        <v>79</v>
      </c>
      <c r="C4" s="222"/>
      <c r="D4" s="222"/>
      <c r="E4" s="222"/>
      <c r="F4" s="222"/>
      <c r="G4" s="222"/>
      <c r="H4" s="222"/>
      <c r="I4" s="222"/>
      <c r="J4" s="222"/>
      <c r="K4" s="222"/>
    </row>
    <row r="5" spans="2:12" ht="15.75" customHeight="1" x14ac:dyDescent="0.25">
      <c r="B5" s="50" t="s">
        <v>3</v>
      </c>
      <c r="C5" s="224" t="str">
        <f>Inhaltsverzeichnis!$B$2</f>
        <v>Rahmenvertrag über Lieferung, Aufstellung und Inbetriebnahme von Narkose- und Beatmungssystemen</v>
      </c>
      <c r="D5" s="224"/>
      <c r="E5" s="224"/>
      <c r="F5" s="224"/>
      <c r="G5" s="224"/>
      <c r="H5" s="224"/>
      <c r="I5" s="224"/>
      <c r="J5" s="224"/>
      <c r="K5" s="224"/>
    </row>
    <row r="6" spans="2:12" x14ac:dyDescent="0.25">
      <c r="B6" s="50" t="s">
        <v>4</v>
      </c>
      <c r="C6" s="224" t="str">
        <f>Inhaltsverzeichnis!$B$3</f>
        <v>2026_JDS_05</v>
      </c>
      <c r="D6" s="224"/>
      <c r="E6" s="224"/>
      <c r="F6" s="224"/>
      <c r="G6" s="224"/>
      <c r="H6" s="224"/>
      <c r="I6" s="224"/>
      <c r="J6" s="224"/>
      <c r="K6" s="224"/>
    </row>
    <row r="7" spans="2:12" x14ac:dyDescent="0.25">
      <c r="B7" s="222"/>
      <c r="C7" s="222"/>
      <c r="D7" s="222"/>
      <c r="E7" s="222"/>
      <c r="F7" s="222"/>
      <c r="G7" s="222"/>
      <c r="H7" s="222"/>
      <c r="I7" s="222"/>
      <c r="J7" s="222"/>
      <c r="K7" s="222"/>
      <c r="L7" s="51"/>
    </row>
    <row r="8" spans="2:12" x14ac:dyDescent="0.25">
      <c r="B8" s="2" t="s">
        <v>108</v>
      </c>
      <c r="C8" s="225"/>
      <c r="D8" s="226"/>
      <c r="E8" s="226"/>
      <c r="F8" s="226"/>
      <c r="G8" s="226"/>
      <c r="H8" s="226"/>
      <c r="I8" s="226"/>
      <c r="J8" s="226"/>
      <c r="K8" s="226"/>
    </row>
    <row r="9" spans="2:12" s="52" customFormat="1" x14ac:dyDescent="0.25">
      <c r="B9" s="6"/>
      <c r="C9" s="66"/>
      <c r="D9" s="66"/>
      <c r="E9" s="66"/>
    </row>
    <row r="10" spans="2:12" s="74" customFormat="1" x14ac:dyDescent="0.25">
      <c r="B10" s="72" t="s">
        <v>57</v>
      </c>
      <c r="C10" s="73"/>
      <c r="D10" s="73"/>
      <c r="E10" s="73"/>
    </row>
    <row r="11" spans="2:12" s="74" customFormat="1" x14ac:dyDescent="0.25">
      <c r="B11" s="72" t="s">
        <v>60</v>
      </c>
      <c r="C11" s="73"/>
      <c r="D11" s="73"/>
      <c r="E11" s="73"/>
    </row>
    <row r="12" spans="2:12" ht="60" x14ac:dyDescent="0.25">
      <c r="B12" s="119" t="s">
        <v>61</v>
      </c>
      <c r="C12" s="119" t="s">
        <v>62</v>
      </c>
      <c r="D12" s="120" t="s">
        <v>63</v>
      </c>
      <c r="E12" s="119" t="s">
        <v>64</v>
      </c>
      <c r="F12" s="119" t="s">
        <v>65</v>
      </c>
      <c r="G12" s="121" t="s">
        <v>66</v>
      </c>
      <c r="H12" s="121" t="s">
        <v>67</v>
      </c>
      <c r="I12" s="121" t="s">
        <v>68</v>
      </c>
      <c r="J12" s="121" t="s">
        <v>69</v>
      </c>
      <c r="K12" s="121" t="s">
        <v>70</v>
      </c>
    </row>
    <row r="13" spans="2:12" x14ac:dyDescent="0.25">
      <c r="B13" s="128" t="s">
        <v>149</v>
      </c>
      <c r="C13" s="111"/>
      <c r="D13" s="112"/>
      <c r="E13" s="129">
        <v>10</v>
      </c>
      <c r="F13" s="129">
        <v>20</v>
      </c>
      <c r="G13" s="114"/>
      <c r="H13" s="115">
        <f>G13*E13</f>
        <v>0</v>
      </c>
      <c r="I13" s="116"/>
      <c r="J13" s="117">
        <f>(G13*I13)+G13</f>
        <v>0</v>
      </c>
      <c r="K13" s="117">
        <f>J13*E13</f>
        <v>0</v>
      </c>
    </row>
    <row r="14" spans="2:12" x14ac:dyDescent="0.25">
      <c r="B14" s="218" t="s">
        <v>82</v>
      </c>
      <c r="C14" s="219"/>
      <c r="D14" s="219"/>
      <c r="E14" s="219"/>
      <c r="F14" s="219"/>
      <c r="G14" s="219"/>
      <c r="H14" s="219"/>
      <c r="I14" s="219"/>
      <c r="J14" s="219"/>
      <c r="K14" s="220"/>
    </row>
    <row r="15" spans="2:12" s="68" customFormat="1" x14ac:dyDescent="0.25">
      <c r="B15" s="63" t="s">
        <v>327</v>
      </c>
      <c r="C15" s="98"/>
      <c r="D15" s="98"/>
      <c r="E15" s="98"/>
      <c r="F15" s="98"/>
      <c r="G15" s="98"/>
      <c r="H15" s="98"/>
      <c r="I15" s="98"/>
      <c r="J15" s="98"/>
      <c r="K15" s="99"/>
    </row>
    <row r="16" spans="2:12" s="68" customFormat="1" x14ac:dyDescent="0.25">
      <c r="B16" s="97" t="s">
        <v>106</v>
      </c>
      <c r="C16" s="98"/>
      <c r="D16" s="98"/>
      <c r="E16" s="98"/>
      <c r="F16" s="98"/>
      <c r="G16" s="98"/>
      <c r="H16" s="98"/>
      <c r="I16" s="98"/>
      <c r="J16" s="98"/>
      <c r="K16" s="99"/>
    </row>
    <row r="17" spans="1:11" ht="75" x14ac:dyDescent="0.25">
      <c r="A17" s="119" t="s">
        <v>97</v>
      </c>
      <c r="B17" s="119" t="s">
        <v>61</v>
      </c>
      <c r="C17" s="119" t="s">
        <v>62</v>
      </c>
      <c r="D17" s="120" t="s">
        <v>63</v>
      </c>
      <c r="E17" s="119" t="s">
        <v>30</v>
      </c>
      <c r="F17" s="119" t="s">
        <v>71</v>
      </c>
      <c r="G17" s="121" t="s">
        <v>66</v>
      </c>
      <c r="H17" s="121" t="s">
        <v>72</v>
      </c>
      <c r="I17" s="121" t="s">
        <v>68</v>
      </c>
      <c r="J17" s="121" t="s">
        <v>69</v>
      </c>
      <c r="K17" s="121" t="s">
        <v>73</v>
      </c>
    </row>
    <row r="18" spans="1:11" x14ac:dyDescent="0.25">
      <c r="A18" s="109" t="s">
        <v>141</v>
      </c>
      <c r="B18" s="110" t="s">
        <v>144</v>
      </c>
      <c r="C18" s="111"/>
      <c r="D18" s="112"/>
      <c r="E18" s="113" t="s">
        <v>9</v>
      </c>
      <c r="F18" s="113">
        <v>5</v>
      </c>
      <c r="G18" s="114"/>
      <c r="H18" s="115">
        <f t="shared" ref="H18:H19" si="0">G18*F18</f>
        <v>0</v>
      </c>
      <c r="I18" s="116"/>
      <c r="J18" s="117">
        <f t="shared" ref="J18:J19" si="1">(G18*I18)+G18</f>
        <v>0</v>
      </c>
      <c r="K18" s="117">
        <f t="shared" ref="K18:K19" si="2">J18*F18</f>
        <v>0</v>
      </c>
    </row>
    <row r="19" spans="1:11" ht="45" x14ac:dyDescent="0.25">
      <c r="A19" s="109" t="s">
        <v>44</v>
      </c>
      <c r="B19" s="110" t="s">
        <v>255</v>
      </c>
      <c r="C19" s="111"/>
      <c r="D19" s="112"/>
      <c r="E19" s="113" t="s">
        <v>9</v>
      </c>
      <c r="F19" s="113">
        <v>5</v>
      </c>
      <c r="G19" s="114"/>
      <c r="H19" s="115">
        <f t="shared" si="0"/>
        <v>0</v>
      </c>
      <c r="I19" s="116"/>
      <c r="J19" s="117">
        <f t="shared" si="1"/>
        <v>0</v>
      </c>
      <c r="K19" s="117">
        <f t="shared" si="2"/>
        <v>0</v>
      </c>
    </row>
    <row r="20" spans="1:11" ht="45" x14ac:dyDescent="0.25">
      <c r="A20" s="109" t="s">
        <v>143</v>
      </c>
      <c r="B20" s="110" t="s">
        <v>256</v>
      </c>
      <c r="C20" s="111"/>
      <c r="D20" s="112"/>
      <c r="E20" s="113" t="s">
        <v>9</v>
      </c>
      <c r="F20" s="113">
        <v>5</v>
      </c>
      <c r="G20" s="114"/>
      <c r="H20" s="115">
        <f t="shared" ref="H20" si="3">G20*F20</f>
        <v>0</v>
      </c>
      <c r="I20" s="116"/>
      <c r="J20" s="117">
        <f t="shared" ref="J20" si="4">(G20*I20)+G20</f>
        <v>0</v>
      </c>
      <c r="K20" s="117">
        <f t="shared" ref="K20" si="5">J20*F20</f>
        <v>0</v>
      </c>
    </row>
    <row r="21" spans="1:11" ht="45" x14ac:dyDescent="0.25">
      <c r="A21" s="157" t="s">
        <v>258</v>
      </c>
      <c r="B21" s="110" t="s">
        <v>257</v>
      </c>
      <c r="C21" s="111"/>
      <c r="D21" s="112"/>
      <c r="E21" s="113" t="s">
        <v>5</v>
      </c>
      <c r="F21" s="113">
        <v>5</v>
      </c>
      <c r="G21" s="114"/>
      <c r="H21" s="115">
        <f t="shared" ref="H21:H31" si="6">G21*F21</f>
        <v>0</v>
      </c>
      <c r="I21" s="116"/>
      <c r="J21" s="117">
        <f t="shared" ref="J21:J31" si="7">(G21*I21)+G21</f>
        <v>0</v>
      </c>
      <c r="K21" s="117">
        <f t="shared" ref="K21:K31" si="8">J21*F21</f>
        <v>0</v>
      </c>
    </row>
    <row r="22" spans="1:11" ht="60" x14ac:dyDescent="0.25">
      <c r="A22" s="109" t="s">
        <v>259</v>
      </c>
      <c r="B22" s="110" t="s">
        <v>260</v>
      </c>
      <c r="C22" s="111"/>
      <c r="D22" s="112"/>
      <c r="E22" s="113" t="s">
        <v>5</v>
      </c>
      <c r="F22" s="113">
        <v>5</v>
      </c>
      <c r="G22" s="114"/>
      <c r="H22" s="115">
        <f t="shared" si="6"/>
        <v>0</v>
      </c>
      <c r="I22" s="116"/>
      <c r="J22" s="117">
        <f t="shared" si="7"/>
        <v>0</v>
      </c>
      <c r="K22" s="117">
        <f t="shared" si="8"/>
        <v>0</v>
      </c>
    </row>
    <row r="23" spans="1:11" ht="30" x14ac:dyDescent="0.25">
      <c r="A23" s="157" t="s">
        <v>125</v>
      </c>
      <c r="B23" s="172" t="s">
        <v>161</v>
      </c>
      <c r="C23" s="111"/>
      <c r="D23" s="112"/>
      <c r="E23" s="113" t="s">
        <v>5</v>
      </c>
      <c r="F23" s="113">
        <v>5</v>
      </c>
      <c r="G23" s="114"/>
      <c r="H23" s="115">
        <f t="shared" si="6"/>
        <v>0</v>
      </c>
      <c r="I23" s="116"/>
      <c r="J23" s="117">
        <f t="shared" si="7"/>
        <v>0</v>
      </c>
      <c r="K23" s="117">
        <f t="shared" si="8"/>
        <v>0</v>
      </c>
    </row>
    <row r="24" spans="1:11" ht="45" x14ac:dyDescent="0.25">
      <c r="A24" s="157" t="s">
        <v>261</v>
      </c>
      <c r="B24" s="173" t="s">
        <v>262</v>
      </c>
      <c r="C24" s="111"/>
      <c r="D24" s="112"/>
      <c r="E24" s="113" t="s">
        <v>5</v>
      </c>
      <c r="F24" s="113">
        <v>5</v>
      </c>
      <c r="G24" s="114"/>
      <c r="H24" s="115">
        <f t="shared" si="6"/>
        <v>0</v>
      </c>
      <c r="I24" s="116"/>
      <c r="J24" s="117">
        <f t="shared" si="7"/>
        <v>0</v>
      </c>
      <c r="K24" s="117">
        <f t="shared" si="8"/>
        <v>0</v>
      </c>
    </row>
    <row r="25" spans="1:11" x14ac:dyDescent="0.25">
      <c r="A25" s="157" t="s">
        <v>263</v>
      </c>
      <c r="B25" s="174" t="s">
        <v>264</v>
      </c>
      <c r="C25" s="111"/>
      <c r="D25" s="112"/>
      <c r="E25" s="113" t="s">
        <v>5</v>
      </c>
      <c r="F25" s="113">
        <v>5</v>
      </c>
      <c r="G25" s="114"/>
      <c r="H25" s="115">
        <f t="shared" si="6"/>
        <v>0</v>
      </c>
      <c r="I25" s="116"/>
      <c r="J25" s="117">
        <f t="shared" si="7"/>
        <v>0</v>
      </c>
      <c r="K25" s="117">
        <f t="shared" si="8"/>
        <v>0</v>
      </c>
    </row>
    <row r="26" spans="1:11" x14ac:dyDescent="0.25">
      <c r="A26" s="157" t="s">
        <v>114</v>
      </c>
      <c r="B26" s="175" t="s">
        <v>265</v>
      </c>
      <c r="C26" s="111"/>
      <c r="D26" s="112"/>
      <c r="E26" s="113" t="s">
        <v>5</v>
      </c>
      <c r="F26" s="113">
        <v>5</v>
      </c>
      <c r="G26" s="114"/>
      <c r="H26" s="115">
        <f t="shared" si="6"/>
        <v>0</v>
      </c>
      <c r="I26" s="116"/>
      <c r="J26" s="117">
        <f t="shared" si="7"/>
        <v>0</v>
      </c>
      <c r="K26" s="117">
        <f t="shared" si="8"/>
        <v>0</v>
      </c>
    </row>
    <row r="27" spans="1:11" ht="60" x14ac:dyDescent="0.25">
      <c r="A27" s="157" t="s">
        <v>43</v>
      </c>
      <c r="B27" s="158" t="s">
        <v>266</v>
      </c>
      <c r="C27" s="111"/>
      <c r="D27" s="112"/>
      <c r="E27" s="113" t="s">
        <v>5</v>
      </c>
      <c r="F27" s="113">
        <v>5</v>
      </c>
      <c r="G27" s="114"/>
      <c r="H27" s="115">
        <f t="shared" si="6"/>
        <v>0</v>
      </c>
      <c r="I27" s="116"/>
      <c r="J27" s="117">
        <f t="shared" si="7"/>
        <v>0</v>
      </c>
      <c r="K27" s="117">
        <f t="shared" si="8"/>
        <v>0</v>
      </c>
    </row>
    <row r="28" spans="1:11" ht="45" x14ac:dyDescent="0.25">
      <c r="A28" s="157" t="s">
        <v>142</v>
      </c>
      <c r="B28" s="176" t="s">
        <v>159</v>
      </c>
      <c r="C28" s="111"/>
      <c r="D28" s="112"/>
      <c r="E28" s="113" t="s">
        <v>5</v>
      </c>
      <c r="F28" s="113">
        <v>5</v>
      </c>
      <c r="G28" s="114"/>
      <c r="H28" s="115">
        <f t="shared" si="6"/>
        <v>0</v>
      </c>
      <c r="I28" s="116"/>
      <c r="J28" s="117">
        <f t="shared" si="7"/>
        <v>0</v>
      </c>
      <c r="K28" s="117">
        <f t="shared" si="8"/>
        <v>0</v>
      </c>
    </row>
    <row r="29" spans="1:11" x14ac:dyDescent="0.25">
      <c r="A29" s="157" t="s">
        <v>145</v>
      </c>
      <c r="B29" s="175" t="s">
        <v>133</v>
      </c>
      <c r="C29" s="111"/>
      <c r="D29" s="112"/>
      <c r="E29" s="113"/>
      <c r="F29" s="113">
        <v>5</v>
      </c>
      <c r="G29" s="114"/>
      <c r="H29" s="115"/>
      <c r="I29" s="116"/>
      <c r="J29" s="117"/>
      <c r="K29" s="117"/>
    </row>
    <row r="30" spans="1:11" ht="45" x14ac:dyDescent="0.25">
      <c r="A30" s="157" t="s">
        <v>146</v>
      </c>
      <c r="B30" s="177" t="s">
        <v>267</v>
      </c>
      <c r="C30" s="111"/>
      <c r="D30" s="112"/>
      <c r="E30" s="113" t="s">
        <v>5</v>
      </c>
      <c r="F30" s="113">
        <v>5</v>
      </c>
      <c r="G30" s="114"/>
      <c r="H30" s="115">
        <f t="shared" ref="H30" si="9">G30*F30</f>
        <v>0</v>
      </c>
      <c r="I30" s="116"/>
      <c r="J30" s="117">
        <f t="shared" ref="J30" si="10">(G30*I30)+G30</f>
        <v>0</v>
      </c>
      <c r="K30" s="117">
        <f t="shared" ref="K30" si="11">J30*F30</f>
        <v>0</v>
      </c>
    </row>
    <row r="31" spans="1:11" ht="30" x14ac:dyDescent="0.25">
      <c r="A31" s="157" t="s">
        <v>147</v>
      </c>
      <c r="B31" s="177" t="s">
        <v>137</v>
      </c>
      <c r="C31" s="111"/>
      <c r="D31" s="112"/>
      <c r="E31" s="113" t="s">
        <v>5</v>
      </c>
      <c r="F31" s="113">
        <v>5</v>
      </c>
      <c r="G31" s="114"/>
      <c r="H31" s="115">
        <f t="shared" si="6"/>
        <v>0</v>
      </c>
      <c r="I31" s="116"/>
      <c r="J31" s="117">
        <f t="shared" si="7"/>
        <v>0</v>
      </c>
      <c r="K31" s="117">
        <f t="shared" si="8"/>
        <v>0</v>
      </c>
    </row>
    <row r="32" spans="1:11" s="178" customFormat="1" x14ac:dyDescent="0.25">
      <c r="B32" s="202" t="s">
        <v>323</v>
      </c>
      <c r="C32" s="170"/>
      <c r="D32" s="170"/>
      <c r="E32" s="170"/>
      <c r="F32" s="170"/>
      <c r="G32" s="171"/>
      <c r="H32" s="171">
        <f>SUM(H18:H31)</f>
        <v>0</v>
      </c>
      <c r="J32" s="179"/>
      <c r="K32" s="171"/>
    </row>
    <row r="33" spans="1:11" ht="75" x14ac:dyDescent="0.25">
      <c r="A33" s="119" t="s">
        <v>97</v>
      </c>
      <c r="B33" s="119" t="s">
        <v>61</v>
      </c>
      <c r="C33" s="119" t="s">
        <v>62</v>
      </c>
      <c r="D33" s="120" t="s">
        <v>63</v>
      </c>
      <c r="E33" s="119" t="s">
        <v>30</v>
      </c>
      <c r="F33" s="119" t="s">
        <v>71</v>
      </c>
      <c r="G33" s="121" t="s">
        <v>66</v>
      </c>
      <c r="H33" s="121" t="s">
        <v>72</v>
      </c>
      <c r="I33" s="121" t="s">
        <v>68</v>
      </c>
      <c r="J33" s="121" t="s">
        <v>69</v>
      </c>
      <c r="K33" s="121" t="s">
        <v>73</v>
      </c>
    </row>
    <row r="34" spans="1:11" ht="30" x14ac:dyDescent="0.25">
      <c r="A34" s="130" t="s">
        <v>138</v>
      </c>
      <c r="B34" s="110" t="s">
        <v>160</v>
      </c>
      <c r="C34" s="111"/>
      <c r="D34" s="112"/>
      <c r="E34" s="113" t="s">
        <v>9</v>
      </c>
      <c r="F34" s="113">
        <v>1</v>
      </c>
      <c r="G34" s="114"/>
      <c r="H34" s="115">
        <f>G34*F34</f>
        <v>0</v>
      </c>
      <c r="I34" s="116"/>
      <c r="J34" s="117">
        <f>(G34*I34)+G34</f>
        <v>0</v>
      </c>
      <c r="K34" s="117">
        <f>J34*F34</f>
        <v>0</v>
      </c>
    </row>
    <row r="35" spans="1:11" x14ac:dyDescent="0.25">
      <c r="A35" s="131"/>
      <c r="B35" s="110" t="s">
        <v>89</v>
      </c>
      <c r="C35" s="111"/>
      <c r="D35" s="112"/>
      <c r="E35" s="113" t="s">
        <v>1</v>
      </c>
      <c r="F35" s="113">
        <v>1</v>
      </c>
      <c r="G35" s="114"/>
      <c r="H35" s="115">
        <f>G35*F35</f>
        <v>0</v>
      </c>
      <c r="I35" s="116"/>
      <c r="J35" s="117">
        <f>(G35*I35)+G35</f>
        <v>0</v>
      </c>
      <c r="K35" s="117">
        <f>J35*F35</f>
        <v>0</v>
      </c>
    </row>
    <row r="36" spans="1:11" x14ac:dyDescent="0.25">
      <c r="A36" s="132"/>
      <c r="B36" s="110" t="s">
        <v>90</v>
      </c>
      <c r="C36" s="111"/>
      <c r="D36" s="112"/>
      <c r="E36" s="113" t="s">
        <v>1</v>
      </c>
      <c r="F36" s="113">
        <v>1</v>
      </c>
      <c r="G36" s="114"/>
      <c r="H36" s="115">
        <f t="shared" ref="H36:H37" si="12">G36*F36</f>
        <v>0</v>
      </c>
      <c r="I36" s="116"/>
      <c r="J36" s="117">
        <f t="shared" ref="J36:J37" si="13">(G36*I36)+G36</f>
        <v>0</v>
      </c>
      <c r="K36" s="117">
        <f t="shared" ref="K36:K37" si="14">J36*F36</f>
        <v>0</v>
      </c>
    </row>
    <row r="37" spans="1:11" x14ac:dyDescent="0.25">
      <c r="A37" s="132"/>
      <c r="B37" s="110" t="s">
        <v>91</v>
      </c>
      <c r="C37" s="111"/>
      <c r="D37" s="112"/>
      <c r="E37" s="113" t="s">
        <v>1</v>
      </c>
      <c r="F37" s="113">
        <v>1</v>
      </c>
      <c r="G37" s="114"/>
      <c r="H37" s="115">
        <f t="shared" si="12"/>
        <v>0</v>
      </c>
      <c r="I37" s="116"/>
      <c r="J37" s="117">
        <f t="shared" si="13"/>
        <v>0</v>
      </c>
      <c r="K37" s="117">
        <f t="shared" si="14"/>
        <v>0</v>
      </c>
    </row>
    <row r="38" spans="1:11" s="178" customFormat="1" x14ac:dyDescent="0.25">
      <c r="B38" s="170" t="s">
        <v>333</v>
      </c>
      <c r="C38" s="170"/>
      <c r="D38" s="170"/>
      <c r="E38" s="170"/>
      <c r="F38" s="170"/>
      <c r="G38" s="181"/>
      <c r="H38" s="181">
        <f>SUM(H34:H37)</f>
        <v>0</v>
      </c>
      <c r="J38" s="179"/>
      <c r="K38" s="171"/>
    </row>
  </sheetData>
  <sheetProtection algorithmName="SHA-512" hashValue="v0gcH+JrmnK4Ns/eURbBdBFpFcBWVtVwkiRAIFF8Ooctpb8QNd4VngGWsYbMKzaEGOGhqmX6eWaH7Dl/UmHgbQ==" saltValue="S8c+Dcyck1O/kJ9ts6Pljg==" spinCount="100000" sheet="1" objects="1" scenarios="1"/>
  <mergeCells count="8">
    <mergeCell ref="C8:K8"/>
    <mergeCell ref="B14:K14"/>
    <mergeCell ref="B2:K2"/>
    <mergeCell ref="B3:H3"/>
    <mergeCell ref="B4:K4"/>
    <mergeCell ref="C5:K5"/>
    <mergeCell ref="C6:K6"/>
    <mergeCell ref="B7:K7"/>
  </mergeCells>
  <hyperlinks>
    <hyperlink ref="B1" location="Inhaltsverzeichnis!A1" display="Zurück zum Inhaltsverzeichnis" xr:uid="{00000000-0004-0000-0300-000000000000}"/>
  </hyperlink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92"/>
  <sheetViews>
    <sheetView workbookViewId="0">
      <pane xSplit="2" ySplit="12" topLeftCell="C13" activePane="bottomRight" state="frozen"/>
      <selection pane="topRight" activeCell="B1" sqref="B1"/>
      <selection pane="bottomLeft" activeCell="A13" sqref="A13"/>
      <selection pane="bottomRight" activeCell="D12" sqref="D12"/>
    </sheetView>
  </sheetViews>
  <sheetFormatPr baseColWidth="10" defaultColWidth="11.42578125" defaultRowHeight="15" x14ac:dyDescent="0.25"/>
  <cols>
    <col min="1" max="1" width="11.42578125" style="49"/>
    <col min="2" max="2" width="85.28515625" style="49" customWidth="1"/>
    <col min="3" max="3" width="35" style="49" customWidth="1"/>
    <col min="4" max="4" width="52.85546875" style="49" customWidth="1"/>
    <col min="5" max="5" width="17.140625" style="49" customWidth="1"/>
    <col min="6" max="6" width="17.42578125" style="49" bestFit="1" customWidth="1"/>
    <col min="7" max="7" width="16" style="49" customWidth="1"/>
    <col min="8" max="8" width="19" style="49" bestFit="1" customWidth="1"/>
    <col min="9" max="9" width="12.7109375" style="49" customWidth="1"/>
    <col min="10" max="10" width="17.85546875" style="49" customWidth="1"/>
    <col min="11" max="11" width="21" style="49" customWidth="1"/>
    <col min="12" max="12" width="13.85546875" style="49" bestFit="1" customWidth="1"/>
    <col min="13" max="13" width="11.42578125" style="188"/>
    <col min="14" max="16384" width="11.42578125" style="49"/>
  </cols>
  <sheetData>
    <row r="1" spans="2:14" s="76" customFormat="1" x14ac:dyDescent="0.25">
      <c r="B1" s="75" t="s">
        <v>85</v>
      </c>
      <c r="M1" s="186"/>
    </row>
    <row r="2" spans="2:14" s="65" customFormat="1" ht="21" x14ac:dyDescent="0.25">
      <c r="B2" s="221" t="s">
        <v>84</v>
      </c>
      <c r="C2" s="221"/>
      <c r="D2" s="221"/>
      <c r="E2" s="221"/>
      <c r="F2" s="221"/>
      <c r="G2" s="221"/>
      <c r="H2" s="221"/>
      <c r="I2" s="221"/>
      <c r="J2" s="221"/>
      <c r="K2" s="221"/>
      <c r="M2" s="187"/>
    </row>
    <row r="3" spans="2:14" ht="23.25" x14ac:dyDescent="0.25">
      <c r="B3" s="221" t="s">
        <v>148</v>
      </c>
      <c r="C3" s="223"/>
      <c r="D3" s="223"/>
      <c r="E3" s="223"/>
      <c r="F3" s="223"/>
      <c r="G3" s="223"/>
      <c r="H3" s="223"/>
      <c r="I3" s="64"/>
      <c r="J3" s="64"/>
      <c r="K3" s="64"/>
    </row>
    <row r="4" spans="2:14" x14ac:dyDescent="0.25">
      <c r="B4" s="222" t="s">
        <v>79</v>
      </c>
      <c r="C4" s="222"/>
      <c r="D4" s="222"/>
      <c r="E4" s="222"/>
      <c r="F4" s="222"/>
      <c r="G4" s="222"/>
      <c r="H4" s="222"/>
      <c r="I4" s="222"/>
      <c r="J4" s="222"/>
      <c r="K4" s="222"/>
    </row>
    <row r="5" spans="2:14" x14ac:dyDescent="0.25">
      <c r="B5" s="50" t="s">
        <v>3</v>
      </c>
      <c r="C5" s="224" t="str">
        <f>Inhaltsverzeichnis!$B$2</f>
        <v>Rahmenvertrag über Lieferung, Aufstellung und Inbetriebnahme von Narkose- und Beatmungssystemen</v>
      </c>
      <c r="D5" s="224"/>
      <c r="E5" s="224"/>
      <c r="F5" s="224"/>
      <c r="G5" s="224"/>
      <c r="H5" s="224"/>
      <c r="I5" s="224"/>
      <c r="J5" s="224"/>
      <c r="K5" s="224"/>
    </row>
    <row r="6" spans="2:14" x14ac:dyDescent="0.25">
      <c r="B6" s="50" t="s">
        <v>4</v>
      </c>
      <c r="C6" s="224" t="str">
        <f>Inhaltsverzeichnis!$B$3</f>
        <v>2026_JDS_05</v>
      </c>
      <c r="D6" s="224"/>
      <c r="E6" s="224"/>
      <c r="F6" s="224"/>
      <c r="G6" s="224"/>
      <c r="H6" s="224"/>
      <c r="I6" s="224"/>
      <c r="J6" s="224"/>
      <c r="K6" s="224"/>
    </row>
    <row r="7" spans="2:14" x14ac:dyDescent="0.25">
      <c r="B7" s="222"/>
      <c r="C7" s="222"/>
      <c r="D7" s="222"/>
      <c r="E7" s="222"/>
      <c r="F7" s="222"/>
      <c r="G7" s="222"/>
      <c r="H7" s="222"/>
      <c r="I7" s="222"/>
      <c r="J7" s="222"/>
      <c r="K7" s="222"/>
      <c r="L7" s="51"/>
    </row>
    <row r="8" spans="2:14" x14ac:dyDescent="0.25">
      <c r="B8" s="2" t="s">
        <v>108</v>
      </c>
      <c r="C8" s="225"/>
      <c r="D8" s="226"/>
      <c r="E8" s="226"/>
      <c r="F8" s="226"/>
      <c r="G8" s="226"/>
      <c r="H8" s="226"/>
      <c r="I8" s="226"/>
      <c r="J8" s="226"/>
      <c r="K8" s="226"/>
    </row>
    <row r="9" spans="2:14" s="52" customFormat="1" x14ac:dyDescent="0.25">
      <c r="B9" s="70"/>
      <c r="C9" s="71"/>
      <c r="D9" s="71"/>
      <c r="E9" s="71"/>
      <c r="M9" s="189"/>
    </row>
    <row r="10" spans="2:14" s="52" customFormat="1" x14ac:dyDescent="0.25">
      <c r="B10" s="72" t="s">
        <v>57</v>
      </c>
      <c r="C10" s="66"/>
      <c r="D10" s="66"/>
      <c r="E10" s="66"/>
      <c r="M10" s="189"/>
    </row>
    <row r="11" spans="2:14" s="52" customFormat="1" x14ac:dyDescent="0.25">
      <c r="B11" s="72" t="s">
        <v>60</v>
      </c>
      <c r="C11" s="66"/>
      <c r="D11" s="66"/>
      <c r="E11" s="66"/>
      <c r="M11" s="189"/>
    </row>
    <row r="12" spans="2:14" ht="60" x14ac:dyDescent="0.25">
      <c r="B12" s="119" t="s">
        <v>61</v>
      </c>
      <c r="C12" s="119" t="s">
        <v>62</v>
      </c>
      <c r="D12" s="120" t="s">
        <v>63</v>
      </c>
      <c r="E12" s="119" t="s">
        <v>64</v>
      </c>
      <c r="F12" s="119" t="s">
        <v>65</v>
      </c>
      <c r="G12" s="121" t="s">
        <v>66</v>
      </c>
      <c r="H12" s="121" t="s">
        <v>67</v>
      </c>
      <c r="I12" s="121" t="s">
        <v>68</v>
      </c>
      <c r="J12" s="121" t="s">
        <v>69</v>
      </c>
      <c r="K12" s="121" t="s">
        <v>70</v>
      </c>
    </row>
    <row r="13" spans="2:14" x14ac:dyDescent="0.25">
      <c r="B13" s="128" t="s">
        <v>162</v>
      </c>
      <c r="C13" s="111"/>
      <c r="D13" s="112"/>
      <c r="E13" s="129">
        <v>8</v>
      </c>
      <c r="F13" s="129">
        <v>15</v>
      </c>
      <c r="G13" s="114"/>
      <c r="H13" s="115">
        <f>G13*E13</f>
        <v>0</v>
      </c>
      <c r="I13" s="116"/>
      <c r="J13" s="117">
        <f>(G13*I13)+G13</f>
        <v>0</v>
      </c>
      <c r="K13" s="117">
        <f>J13*E13</f>
        <v>0</v>
      </c>
      <c r="N13" s="180"/>
    </row>
    <row r="14" spans="2:14" x14ac:dyDescent="0.25">
      <c r="B14" s="218" t="s">
        <v>82</v>
      </c>
      <c r="C14" s="219"/>
      <c r="D14" s="219"/>
      <c r="E14" s="219"/>
      <c r="F14" s="219"/>
      <c r="G14" s="219"/>
      <c r="H14" s="219"/>
      <c r="I14" s="219"/>
      <c r="J14" s="219"/>
      <c r="K14" s="220"/>
    </row>
    <row r="15" spans="2:14" s="68" customFormat="1" x14ac:dyDescent="0.25">
      <c r="B15" s="63" t="s">
        <v>327</v>
      </c>
      <c r="C15" s="78"/>
      <c r="D15" s="78"/>
      <c r="E15" s="78"/>
      <c r="F15" s="78"/>
      <c r="G15" s="78"/>
      <c r="H15" s="78"/>
      <c r="I15" s="78"/>
      <c r="J15" s="78"/>
      <c r="K15" s="79"/>
      <c r="M15" s="190"/>
    </row>
    <row r="16" spans="2:14" s="68" customFormat="1" x14ac:dyDescent="0.25">
      <c r="B16" s="63" t="s">
        <v>83</v>
      </c>
      <c r="C16" s="78"/>
      <c r="D16" s="78"/>
      <c r="E16" s="78"/>
      <c r="F16" s="78"/>
      <c r="G16" s="78"/>
      <c r="H16" s="78"/>
      <c r="I16" s="78"/>
      <c r="J16" s="78"/>
      <c r="K16" s="79"/>
      <c r="M16" s="190"/>
    </row>
    <row r="17" spans="1:14" ht="75" x14ac:dyDescent="0.25">
      <c r="A17" s="53" t="s">
        <v>97</v>
      </c>
      <c r="B17" s="53" t="s">
        <v>61</v>
      </c>
      <c r="C17" s="53" t="s">
        <v>62</v>
      </c>
      <c r="D17" s="54" t="s">
        <v>63</v>
      </c>
      <c r="E17" s="53" t="s">
        <v>30</v>
      </c>
      <c r="F17" s="53" t="s">
        <v>71</v>
      </c>
      <c r="G17" s="55" t="s">
        <v>66</v>
      </c>
      <c r="H17" s="55" t="s">
        <v>72</v>
      </c>
      <c r="I17" s="55" t="s">
        <v>68</v>
      </c>
      <c r="J17" s="55" t="s">
        <v>69</v>
      </c>
      <c r="K17" s="55" t="s">
        <v>73</v>
      </c>
    </row>
    <row r="18" spans="1:14" ht="30" x14ac:dyDescent="0.25">
      <c r="A18" s="157" t="s">
        <v>269</v>
      </c>
      <c r="B18" s="182" t="s">
        <v>270</v>
      </c>
      <c r="C18" s="146"/>
      <c r="D18" s="147"/>
      <c r="E18" s="148" t="s">
        <v>9</v>
      </c>
      <c r="F18" s="148">
        <v>4</v>
      </c>
      <c r="G18" s="149"/>
      <c r="H18" s="150">
        <f>G18*F18</f>
        <v>0</v>
      </c>
      <c r="I18" s="151"/>
      <c r="J18" s="152">
        <f t="shared" ref="J18:J25" si="0">(G18*I18)+G18</f>
        <v>0</v>
      </c>
      <c r="K18" s="152">
        <f>J18*F18</f>
        <v>0</v>
      </c>
      <c r="N18" s="180"/>
    </row>
    <row r="19" spans="1:14" ht="75" x14ac:dyDescent="0.25">
      <c r="A19" s="157" t="s">
        <v>271</v>
      </c>
      <c r="B19" s="183" t="s">
        <v>272</v>
      </c>
      <c r="C19" s="122"/>
      <c r="D19" s="123"/>
      <c r="E19" s="137" t="s">
        <v>9</v>
      </c>
      <c r="F19" s="137">
        <v>4</v>
      </c>
      <c r="G19" s="124"/>
      <c r="H19" s="125">
        <f t="shared" ref="H19:H25" si="1">G19*F19</f>
        <v>0</v>
      </c>
      <c r="I19" s="126"/>
      <c r="J19" s="127">
        <f t="shared" si="0"/>
        <v>0</v>
      </c>
      <c r="K19" s="127">
        <f t="shared" ref="K19:K25" si="2">J19*F19</f>
        <v>0</v>
      </c>
      <c r="N19" s="180"/>
    </row>
    <row r="20" spans="1:14" x14ac:dyDescent="0.25">
      <c r="A20" s="157" t="s">
        <v>273</v>
      </c>
      <c r="B20" s="183" t="s">
        <v>274</v>
      </c>
      <c r="C20" s="122"/>
      <c r="D20" s="123"/>
      <c r="E20" s="137" t="s">
        <v>9</v>
      </c>
      <c r="F20" s="137">
        <v>4</v>
      </c>
      <c r="G20" s="124"/>
      <c r="H20" s="125">
        <f t="shared" si="1"/>
        <v>0</v>
      </c>
      <c r="I20" s="126"/>
      <c r="J20" s="127">
        <f t="shared" si="0"/>
        <v>0</v>
      </c>
      <c r="K20" s="127">
        <f t="shared" si="2"/>
        <v>0</v>
      </c>
    </row>
    <row r="21" spans="1:14" x14ac:dyDescent="0.25">
      <c r="A21" s="157" t="s">
        <v>163</v>
      </c>
      <c r="B21" s="183" t="s">
        <v>275</v>
      </c>
      <c r="C21" s="122"/>
      <c r="D21" s="123"/>
      <c r="E21" s="137" t="s">
        <v>9</v>
      </c>
      <c r="F21" s="137">
        <v>4</v>
      </c>
      <c r="G21" s="124"/>
      <c r="H21" s="125">
        <f t="shared" ref="H21" si="3">G21*F21</f>
        <v>0</v>
      </c>
      <c r="I21" s="126"/>
      <c r="J21" s="127">
        <f t="shared" ref="J21" si="4">(G21*I21)+G21</f>
        <v>0</v>
      </c>
      <c r="K21" s="127">
        <f t="shared" ref="K21" si="5">J21*F21</f>
        <v>0</v>
      </c>
    </row>
    <row r="22" spans="1:14" ht="30" x14ac:dyDescent="0.25">
      <c r="A22" s="157" t="s">
        <v>276</v>
      </c>
      <c r="B22" s="183" t="s">
        <v>164</v>
      </c>
      <c r="C22" s="122"/>
      <c r="D22" s="123"/>
      <c r="E22" s="137" t="s">
        <v>9</v>
      </c>
      <c r="F22" s="137">
        <v>4</v>
      </c>
      <c r="G22" s="124"/>
      <c r="H22" s="125">
        <f t="shared" ref="H22:H23" si="6">G22*F22</f>
        <v>0</v>
      </c>
      <c r="I22" s="126"/>
      <c r="J22" s="127">
        <f t="shared" ref="J22:J23" si="7">(G22*I22)+G22</f>
        <v>0</v>
      </c>
      <c r="K22" s="127">
        <f t="shared" ref="K22:K23" si="8">J22*F22</f>
        <v>0</v>
      </c>
    </row>
    <row r="23" spans="1:14" ht="30" x14ac:dyDescent="0.25">
      <c r="A23" s="157" t="s">
        <v>103</v>
      </c>
      <c r="B23" s="154" t="s">
        <v>165</v>
      </c>
      <c r="C23" s="122"/>
      <c r="D23" s="123"/>
      <c r="E23" s="137" t="s">
        <v>9</v>
      </c>
      <c r="F23" s="137">
        <v>4</v>
      </c>
      <c r="G23" s="124"/>
      <c r="H23" s="125">
        <f t="shared" si="6"/>
        <v>0</v>
      </c>
      <c r="I23" s="126"/>
      <c r="J23" s="127">
        <f t="shared" si="7"/>
        <v>0</v>
      </c>
      <c r="K23" s="127">
        <f t="shared" si="8"/>
        <v>0</v>
      </c>
    </row>
    <row r="24" spans="1:14" ht="30" x14ac:dyDescent="0.25">
      <c r="A24" s="157" t="s">
        <v>104</v>
      </c>
      <c r="B24" s="154" t="s">
        <v>166</v>
      </c>
      <c r="C24" s="122"/>
      <c r="D24" s="123"/>
      <c r="E24" s="137" t="s">
        <v>9</v>
      </c>
      <c r="F24" s="137">
        <v>4</v>
      </c>
      <c r="G24" s="124"/>
      <c r="H24" s="125">
        <f t="shared" ref="H24" si="9">G24*F24</f>
        <v>0</v>
      </c>
      <c r="I24" s="126"/>
      <c r="J24" s="127">
        <f t="shared" ref="J24" si="10">(G24*I24)+G24</f>
        <v>0</v>
      </c>
      <c r="K24" s="127">
        <f t="shared" ref="K24" si="11">J24*F24</f>
        <v>0</v>
      </c>
    </row>
    <row r="25" spans="1:14" ht="45" x14ac:dyDescent="0.25">
      <c r="A25" s="157" t="s">
        <v>105</v>
      </c>
      <c r="B25" s="154" t="s">
        <v>167</v>
      </c>
      <c r="C25" s="122"/>
      <c r="D25" s="123"/>
      <c r="E25" s="137" t="s">
        <v>9</v>
      </c>
      <c r="F25" s="137">
        <v>4</v>
      </c>
      <c r="G25" s="124"/>
      <c r="H25" s="125">
        <f t="shared" si="1"/>
        <v>0</v>
      </c>
      <c r="I25" s="126"/>
      <c r="J25" s="127">
        <f t="shared" si="0"/>
        <v>0</v>
      </c>
      <c r="K25" s="127">
        <f t="shared" si="2"/>
        <v>0</v>
      </c>
    </row>
    <row r="26" spans="1:14" ht="45" x14ac:dyDescent="0.25">
      <c r="A26" s="184" t="s">
        <v>277</v>
      </c>
      <c r="B26" s="185" t="s">
        <v>278</v>
      </c>
      <c r="C26" s="122"/>
      <c r="D26" s="123"/>
      <c r="E26" s="153" t="s">
        <v>5</v>
      </c>
      <c r="F26" s="153">
        <v>4</v>
      </c>
      <c r="G26" s="124"/>
      <c r="H26" s="125">
        <f t="shared" ref="H26:H84" si="12">G26*F26</f>
        <v>0</v>
      </c>
      <c r="I26" s="126"/>
      <c r="J26" s="127">
        <f t="shared" ref="J26:J84" si="13">(G26*I26)+G26</f>
        <v>0</v>
      </c>
      <c r="K26" s="127">
        <f t="shared" ref="K26:K84" si="14">J26*F26</f>
        <v>0</v>
      </c>
    </row>
    <row r="27" spans="1:14" ht="45" x14ac:dyDescent="0.25">
      <c r="A27" s="157" t="s">
        <v>279</v>
      </c>
      <c r="B27" s="182" t="s">
        <v>280</v>
      </c>
      <c r="C27" s="122"/>
      <c r="D27" s="123"/>
      <c r="E27" s="153" t="s">
        <v>5</v>
      </c>
      <c r="F27" s="156">
        <v>4</v>
      </c>
      <c r="G27" s="124"/>
      <c r="H27" s="125">
        <f t="shared" si="12"/>
        <v>0</v>
      </c>
      <c r="I27" s="126"/>
      <c r="J27" s="127">
        <f t="shared" si="13"/>
        <v>0</v>
      </c>
      <c r="K27" s="127">
        <f t="shared" si="14"/>
        <v>0</v>
      </c>
    </row>
    <row r="28" spans="1:14" ht="60" x14ac:dyDescent="0.25">
      <c r="A28" s="184" t="s">
        <v>43</v>
      </c>
      <c r="B28" s="155" t="s">
        <v>310</v>
      </c>
      <c r="C28" s="122"/>
      <c r="D28" s="123"/>
      <c r="E28" s="153" t="s">
        <v>5</v>
      </c>
      <c r="F28" s="156">
        <v>4</v>
      </c>
      <c r="G28" s="124"/>
      <c r="H28" s="125">
        <f t="shared" si="12"/>
        <v>0</v>
      </c>
      <c r="I28" s="126"/>
      <c r="J28" s="127">
        <f t="shared" si="13"/>
        <v>0</v>
      </c>
      <c r="K28" s="127">
        <f t="shared" si="14"/>
        <v>0</v>
      </c>
    </row>
    <row r="29" spans="1:14" ht="30" x14ac:dyDescent="0.25">
      <c r="A29" s="184" t="s">
        <v>44</v>
      </c>
      <c r="B29" s="155" t="s">
        <v>190</v>
      </c>
      <c r="C29" s="122"/>
      <c r="D29" s="123"/>
      <c r="E29" s="153" t="s">
        <v>5</v>
      </c>
      <c r="F29" s="156">
        <v>4</v>
      </c>
      <c r="G29" s="124"/>
      <c r="H29" s="125">
        <f t="shared" si="12"/>
        <v>0</v>
      </c>
      <c r="I29" s="126"/>
      <c r="J29" s="127">
        <f t="shared" si="13"/>
        <v>0</v>
      </c>
      <c r="K29" s="127">
        <f t="shared" si="14"/>
        <v>0</v>
      </c>
    </row>
    <row r="30" spans="1:14" ht="30" x14ac:dyDescent="0.25">
      <c r="A30" s="184" t="s">
        <v>45</v>
      </c>
      <c r="B30" s="155" t="s">
        <v>191</v>
      </c>
      <c r="C30" s="122"/>
      <c r="D30" s="123"/>
      <c r="E30" s="153" t="s">
        <v>5</v>
      </c>
      <c r="F30" s="156">
        <v>4</v>
      </c>
      <c r="G30" s="124"/>
      <c r="H30" s="125">
        <f t="shared" si="12"/>
        <v>0</v>
      </c>
      <c r="I30" s="126"/>
      <c r="J30" s="127">
        <f t="shared" si="13"/>
        <v>0</v>
      </c>
      <c r="K30" s="127">
        <f t="shared" si="14"/>
        <v>0</v>
      </c>
    </row>
    <row r="31" spans="1:14" ht="30" x14ac:dyDescent="0.25">
      <c r="A31" s="184" t="s">
        <v>96</v>
      </c>
      <c r="B31" s="155" t="s">
        <v>192</v>
      </c>
      <c r="C31" s="122"/>
      <c r="D31" s="123"/>
      <c r="E31" s="153" t="s">
        <v>5</v>
      </c>
      <c r="F31" s="156">
        <v>4</v>
      </c>
      <c r="G31" s="124"/>
      <c r="H31" s="125">
        <f t="shared" si="12"/>
        <v>0</v>
      </c>
      <c r="I31" s="126"/>
      <c r="J31" s="127">
        <f t="shared" si="13"/>
        <v>0</v>
      </c>
      <c r="K31" s="127">
        <f t="shared" si="14"/>
        <v>0</v>
      </c>
    </row>
    <row r="32" spans="1:14" ht="45" x14ac:dyDescent="0.25">
      <c r="A32" s="184" t="s">
        <v>107</v>
      </c>
      <c r="B32" s="155" t="s">
        <v>193</v>
      </c>
      <c r="C32" s="122"/>
      <c r="D32" s="123"/>
      <c r="E32" s="153" t="s">
        <v>5</v>
      </c>
      <c r="F32" s="156">
        <v>4</v>
      </c>
      <c r="G32" s="124"/>
      <c r="H32" s="125">
        <f t="shared" si="12"/>
        <v>0</v>
      </c>
      <c r="I32" s="126"/>
      <c r="J32" s="127">
        <f t="shared" si="13"/>
        <v>0</v>
      </c>
      <c r="K32" s="127">
        <f t="shared" si="14"/>
        <v>0</v>
      </c>
    </row>
    <row r="33" spans="1:11" x14ac:dyDescent="0.25">
      <c r="A33" s="184" t="s">
        <v>170</v>
      </c>
      <c r="B33" s="155" t="s">
        <v>194</v>
      </c>
      <c r="C33" s="122"/>
      <c r="D33" s="123"/>
      <c r="E33" s="153" t="s">
        <v>5</v>
      </c>
      <c r="F33" s="156">
        <v>4</v>
      </c>
      <c r="G33" s="124"/>
      <c r="H33" s="125">
        <f t="shared" si="12"/>
        <v>0</v>
      </c>
      <c r="I33" s="126"/>
      <c r="J33" s="127">
        <f t="shared" si="13"/>
        <v>0</v>
      </c>
      <c r="K33" s="127">
        <f t="shared" si="14"/>
        <v>0</v>
      </c>
    </row>
    <row r="34" spans="1:11" ht="45" x14ac:dyDescent="0.25">
      <c r="A34" s="184" t="s">
        <v>131</v>
      </c>
      <c r="B34" s="155" t="s">
        <v>195</v>
      </c>
      <c r="C34" s="122"/>
      <c r="D34" s="123"/>
      <c r="E34" s="153" t="s">
        <v>5</v>
      </c>
      <c r="F34" s="156">
        <v>4</v>
      </c>
      <c r="G34" s="124"/>
      <c r="H34" s="125">
        <f t="shared" si="12"/>
        <v>0</v>
      </c>
      <c r="I34" s="126"/>
      <c r="J34" s="127">
        <f t="shared" si="13"/>
        <v>0</v>
      </c>
      <c r="K34" s="127">
        <f t="shared" si="14"/>
        <v>0</v>
      </c>
    </row>
    <row r="35" spans="1:11" ht="45" x14ac:dyDescent="0.25">
      <c r="A35" s="184" t="s">
        <v>171</v>
      </c>
      <c r="B35" s="155" t="s">
        <v>196</v>
      </c>
      <c r="C35" s="122"/>
      <c r="D35" s="123"/>
      <c r="E35" s="153" t="s">
        <v>5</v>
      </c>
      <c r="F35" s="156">
        <v>4</v>
      </c>
      <c r="G35" s="124"/>
      <c r="H35" s="125">
        <f t="shared" si="12"/>
        <v>0</v>
      </c>
      <c r="I35" s="126"/>
      <c r="J35" s="127">
        <f t="shared" si="13"/>
        <v>0</v>
      </c>
      <c r="K35" s="127">
        <f t="shared" si="14"/>
        <v>0</v>
      </c>
    </row>
    <row r="36" spans="1:11" ht="30" x14ac:dyDescent="0.25">
      <c r="A36" s="184" t="s">
        <v>172</v>
      </c>
      <c r="B36" s="155" t="s">
        <v>197</v>
      </c>
      <c r="C36" s="122"/>
      <c r="D36" s="123"/>
      <c r="E36" s="153" t="s">
        <v>5</v>
      </c>
      <c r="F36" s="156">
        <v>4</v>
      </c>
      <c r="G36" s="124"/>
      <c r="H36" s="125">
        <f t="shared" si="12"/>
        <v>0</v>
      </c>
      <c r="I36" s="126"/>
      <c r="J36" s="127">
        <f t="shared" si="13"/>
        <v>0</v>
      </c>
      <c r="K36" s="127">
        <f t="shared" si="14"/>
        <v>0</v>
      </c>
    </row>
    <row r="37" spans="1:11" ht="30" x14ac:dyDescent="0.25">
      <c r="A37" s="184" t="s">
        <v>173</v>
      </c>
      <c r="B37" s="155" t="s">
        <v>198</v>
      </c>
      <c r="C37" s="122"/>
      <c r="D37" s="123"/>
      <c r="E37" s="153" t="s">
        <v>5</v>
      </c>
      <c r="F37" s="156">
        <v>4</v>
      </c>
      <c r="G37" s="124"/>
      <c r="H37" s="125">
        <f t="shared" si="12"/>
        <v>0</v>
      </c>
      <c r="I37" s="126"/>
      <c r="J37" s="127">
        <f t="shared" si="13"/>
        <v>0</v>
      </c>
      <c r="K37" s="127">
        <f t="shared" si="14"/>
        <v>0</v>
      </c>
    </row>
    <row r="38" spans="1:11" ht="45" x14ac:dyDescent="0.25">
      <c r="A38" s="184" t="s">
        <v>174</v>
      </c>
      <c r="B38" s="155" t="s">
        <v>199</v>
      </c>
      <c r="C38" s="122"/>
      <c r="D38" s="123"/>
      <c r="E38" s="153" t="s">
        <v>5</v>
      </c>
      <c r="F38" s="156">
        <v>4</v>
      </c>
      <c r="G38" s="124"/>
      <c r="H38" s="125">
        <f t="shared" si="12"/>
        <v>0</v>
      </c>
      <c r="I38" s="126"/>
      <c r="J38" s="127">
        <f t="shared" si="13"/>
        <v>0</v>
      </c>
      <c r="K38" s="127">
        <f t="shared" si="14"/>
        <v>0</v>
      </c>
    </row>
    <row r="39" spans="1:11" x14ac:dyDescent="0.25">
      <c r="A39" s="184" t="s">
        <v>175</v>
      </c>
      <c r="B39" s="155" t="s">
        <v>200</v>
      </c>
      <c r="C39" s="122"/>
      <c r="D39" s="123"/>
      <c r="E39" s="153" t="s">
        <v>5</v>
      </c>
      <c r="F39" s="156">
        <v>4</v>
      </c>
      <c r="G39" s="124"/>
      <c r="H39" s="125">
        <f t="shared" si="12"/>
        <v>0</v>
      </c>
      <c r="I39" s="126"/>
      <c r="J39" s="127">
        <f t="shared" si="13"/>
        <v>0</v>
      </c>
      <c r="K39" s="127">
        <f t="shared" si="14"/>
        <v>0</v>
      </c>
    </row>
    <row r="40" spans="1:11" ht="30" x14ac:dyDescent="0.25">
      <c r="A40" s="184" t="s">
        <v>176</v>
      </c>
      <c r="B40" s="155" t="s">
        <v>201</v>
      </c>
      <c r="C40" s="122"/>
      <c r="D40" s="123"/>
      <c r="E40" s="153" t="s">
        <v>5</v>
      </c>
      <c r="F40" s="156">
        <v>4</v>
      </c>
      <c r="G40" s="124"/>
      <c r="H40" s="125">
        <f t="shared" si="12"/>
        <v>0</v>
      </c>
      <c r="I40" s="126"/>
      <c r="J40" s="127">
        <f t="shared" si="13"/>
        <v>0</v>
      </c>
      <c r="K40" s="127">
        <f t="shared" si="14"/>
        <v>0</v>
      </c>
    </row>
    <row r="41" spans="1:11" x14ac:dyDescent="0.25">
      <c r="A41" s="184" t="s">
        <v>177</v>
      </c>
      <c r="B41" s="155" t="s">
        <v>202</v>
      </c>
      <c r="C41" s="122"/>
      <c r="D41" s="123"/>
      <c r="E41" s="153" t="s">
        <v>5</v>
      </c>
      <c r="F41" s="156">
        <v>4</v>
      </c>
      <c r="G41" s="124"/>
      <c r="H41" s="125">
        <f t="shared" si="12"/>
        <v>0</v>
      </c>
      <c r="I41" s="126"/>
      <c r="J41" s="127">
        <f t="shared" si="13"/>
        <v>0</v>
      </c>
      <c r="K41" s="127">
        <f t="shared" si="14"/>
        <v>0</v>
      </c>
    </row>
    <row r="42" spans="1:11" ht="30" x14ac:dyDescent="0.25">
      <c r="A42" s="184" t="s">
        <v>178</v>
      </c>
      <c r="B42" s="155" t="s">
        <v>203</v>
      </c>
      <c r="C42" s="122"/>
      <c r="D42" s="123"/>
      <c r="E42" s="153" t="s">
        <v>5</v>
      </c>
      <c r="F42" s="156">
        <v>4</v>
      </c>
      <c r="G42" s="124"/>
      <c r="H42" s="125">
        <f t="shared" si="12"/>
        <v>0</v>
      </c>
      <c r="I42" s="126"/>
      <c r="J42" s="127">
        <f t="shared" si="13"/>
        <v>0</v>
      </c>
      <c r="K42" s="127">
        <f t="shared" si="14"/>
        <v>0</v>
      </c>
    </row>
    <row r="43" spans="1:11" ht="30" x14ac:dyDescent="0.25">
      <c r="A43" s="184" t="s">
        <v>179</v>
      </c>
      <c r="B43" s="155" t="s">
        <v>204</v>
      </c>
      <c r="C43" s="122"/>
      <c r="D43" s="123"/>
      <c r="E43" s="153" t="s">
        <v>5</v>
      </c>
      <c r="F43" s="156">
        <v>4</v>
      </c>
      <c r="G43" s="124"/>
      <c r="H43" s="125">
        <f t="shared" si="12"/>
        <v>0</v>
      </c>
      <c r="I43" s="126"/>
      <c r="J43" s="127">
        <f t="shared" si="13"/>
        <v>0</v>
      </c>
      <c r="K43" s="127">
        <f t="shared" si="14"/>
        <v>0</v>
      </c>
    </row>
    <row r="44" spans="1:11" ht="30" x14ac:dyDescent="0.25">
      <c r="A44" s="184" t="s">
        <v>180</v>
      </c>
      <c r="B44" s="155" t="s">
        <v>205</v>
      </c>
      <c r="C44" s="122"/>
      <c r="D44" s="123"/>
      <c r="E44" s="153" t="s">
        <v>5</v>
      </c>
      <c r="F44" s="156">
        <v>4</v>
      </c>
      <c r="G44" s="124"/>
      <c r="H44" s="125">
        <f t="shared" si="12"/>
        <v>0</v>
      </c>
      <c r="I44" s="126"/>
      <c r="J44" s="127">
        <f t="shared" si="13"/>
        <v>0</v>
      </c>
      <c r="K44" s="127">
        <f t="shared" si="14"/>
        <v>0</v>
      </c>
    </row>
    <row r="45" spans="1:11" ht="30" x14ac:dyDescent="0.25">
      <c r="A45" s="184" t="s">
        <v>181</v>
      </c>
      <c r="B45" s="155" t="s">
        <v>206</v>
      </c>
      <c r="C45" s="122"/>
      <c r="D45" s="123"/>
      <c r="E45" s="153" t="s">
        <v>5</v>
      </c>
      <c r="F45" s="156">
        <v>4</v>
      </c>
      <c r="G45" s="124"/>
      <c r="H45" s="125">
        <f t="shared" si="12"/>
        <v>0</v>
      </c>
      <c r="I45" s="126"/>
      <c r="J45" s="127">
        <f t="shared" si="13"/>
        <v>0</v>
      </c>
      <c r="K45" s="127">
        <f t="shared" si="14"/>
        <v>0</v>
      </c>
    </row>
    <row r="46" spans="1:11" ht="45" x14ac:dyDescent="0.25">
      <c r="A46" s="184" t="s">
        <v>182</v>
      </c>
      <c r="B46" s="155" t="s">
        <v>207</v>
      </c>
      <c r="C46" s="122"/>
      <c r="D46" s="123"/>
      <c r="E46" s="153" t="s">
        <v>5</v>
      </c>
      <c r="F46" s="156">
        <v>4</v>
      </c>
      <c r="G46" s="124"/>
      <c r="H46" s="125">
        <f t="shared" si="12"/>
        <v>0</v>
      </c>
      <c r="I46" s="126"/>
      <c r="J46" s="127">
        <f t="shared" si="13"/>
        <v>0</v>
      </c>
      <c r="K46" s="127">
        <f t="shared" si="14"/>
        <v>0</v>
      </c>
    </row>
    <row r="47" spans="1:11" ht="30" x14ac:dyDescent="0.25">
      <c r="A47" s="184" t="s">
        <v>183</v>
      </c>
      <c r="B47" s="155" t="s">
        <v>208</v>
      </c>
      <c r="C47" s="122"/>
      <c r="D47" s="123"/>
      <c r="E47" s="153" t="s">
        <v>5</v>
      </c>
      <c r="F47" s="156">
        <v>4</v>
      </c>
      <c r="G47" s="124"/>
      <c r="H47" s="125">
        <f t="shared" si="12"/>
        <v>0</v>
      </c>
      <c r="I47" s="126"/>
      <c r="J47" s="127">
        <f t="shared" si="13"/>
        <v>0</v>
      </c>
      <c r="K47" s="127">
        <f t="shared" si="14"/>
        <v>0</v>
      </c>
    </row>
    <row r="48" spans="1:11" ht="30" x14ac:dyDescent="0.25">
      <c r="A48" s="184" t="s">
        <v>184</v>
      </c>
      <c r="B48" s="155" t="s">
        <v>209</v>
      </c>
      <c r="C48" s="122"/>
      <c r="D48" s="123"/>
      <c r="E48" s="153" t="s">
        <v>5</v>
      </c>
      <c r="F48" s="156">
        <v>4</v>
      </c>
      <c r="G48" s="124"/>
      <c r="H48" s="125">
        <f t="shared" si="12"/>
        <v>0</v>
      </c>
      <c r="I48" s="126"/>
      <c r="J48" s="127">
        <f t="shared" si="13"/>
        <v>0</v>
      </c>
      <c r="K48" s="127">
        <f t="shared" si="14"/>
        <v>0</v>
      </c>
    </row>
    <row r="49" spans="1:11" ht="30" x14ac:dyDescent="0.25">
      <c r="A49" s="184" t="s">
        <v>185</v>
      </c>
      <c r="B49" s="155" t="s">
        <v>210</v>
      </c>
      <c r="C49" s="122"/>
      <c r="D49" s="123"/>
      <c r="E49" s="153" t="s">
        <v>5</v>
      </c>
      <c r="F49" s="156">
        <v>4</v>
      </c>
      <c r="G49" s="124"/>
      <c r="H49" s="125">
        <f t="shared" si="12"/>
        <v>0</v>
      </c>
      <c r="I49" s="126"/>
      <c r="J49" s="127">
        <f t="shared" si="13"/>
        <v>0</v>
      </c>
      <c r="K49" s="127">
        <f t="shared" si="14"/>
        <v>0</v>
      </c>
    </row>
    <row r="50" spans="1:11" ht="30" x14ac:dyDescent="0.25">
      <c r="A50" s="184" t="s">
        <v>186</v>
      </c>
      <c r="B50" s="155" t="s">
        <v>211</v>
      </c>
      <c r="C50" s="122"/>
      <c r="D50" s="123"/>
      <c r="E50" s="153" t="s">
        <v>5</v>
      </c>
      <c r="F50" s="156">
        <v>4</v>
      </c>
      <c r="G50" s="124"/>
      <c r="H50" s="125">
        <f t="shared" si="12"/>
        <v>0</v>
      </c>
      <c r="I50" s="126"/>
      <c r="J50" s="127">
        <f t="shared" si="13"/>
        <v>0</v>
      </c>
      <c r="K50" s="127">
        <f t="shared" si="14"/>
        <v>0</v>
      </c>
    </row>
    <row r="51" spans="1:11" ht="30" x14ac:dyDescent="0.25">
      <c r="A51" s="184" t="s">
        <v>187</v>
      </c>
      <c r="B51" s="155" t="s">
        <v>212</v>
      </c>
      <c r="C51" s="122"/>
      <c r="D51" s="123"/>
      <c r="E51" s="153" t="s">
        <v>5</v>
      </c>
      <c r="F51" s="156">
        <v>4</v>
      </c>
      <c r="G51" s="124"/>
      <c r="H51" s="125">
        <f t="shared" si="12"/>
        <v>0</v>
      </c>
      <c r="I51" s="126"/>
      <c r="J51" s="127">
        <f t="shared" si="13"/>
        <v>0</v>
      </c>
      <c r="K51" s="127">
        <f t="shared" si="14"/>
        <v>0</v>
      </c>
    </row>
    <row r="52" spans="1:11" ht="120" x14ac:dyDescent="0.25">
      <c r="A52" s="184" t="s">
        <v>188</v>
      </c>
      <c r="B52" s="155" t="s">
        <v>233</v>
      </c>
      <c r="C52" s="122"/>
      <c r="D52" s="123"/>
      <c r="E52" s="156" t="s">
        <v>5</v>
      </c>
      <c r="F52" s="156">
        <v>4</v>
      </c>
      <c r="G52" s="124"/>
      <c r="H52" s="125">
        <f t="shared" ref="H52" si="15">G52*F52</f>
        <v>0</v>
      </c>
      <c r="I52" s="126"/>
      <c r="J52" s="127">
        <f t="shared" ref="J52" si="16">(G52*I52)+G52</f>
        <v>0</v>
      </c>
      <c r="K52" s="127">
        <f t="shared" ref="K52" si="17">J52*F52</f>
        <v>0</v>
      </c>
    </row>
    <row r="53" spans="1:11" ht="90" x14ac:dyDescent="0.25">
      <c r="A53" s="184" t="s">
        <v>189</v>
      </c>
      <c r="B53" s="155" t="s">
        <v>234</v>
      </c>
      <c r="C53" s="122"/>
      <c r="D53" s="123"/>
      <c r="E53" s="153" t="s">
        <v>5</v>
      </c>
      <c r="F53" s="156">
        <v>4</v>
      </c>
      <c r="G53" s="124"/>
      <c r="H53" s="125">
        <f t="shared" si="12"/>
        <v>0</v>
      </c>
      <c r="I53" s="126"/>
      <c r="J53" s="127">
        <f t="shared" si="13"/>
        <v>0</v>
      </c>
      <c r="K53" s="127">
        <f t="shared" si="14"/>
        <v>0</v>
      </c>
    </row>
    <row r="54" spans="1:11" ht="60" x14ac:dyDescent="0.25">
      <c r="A54" s="157" t="s">
        <v>281</v>
      </c>
      <c r="B54" s="155" t="s">
        <v>213</v>
      </c>
      <c r="C54" s="122"/>
      <c r="D54" s="123"/>
      <c r="E54" s="153" t="s">
        <v>5</v>
      </c>
      <c r="F54" s="156">
        <v>4</v>
      </c>
      <c r="G54" s="124"/>
      <c r="H54" s="125">
        <f t="shared" si="12"/>
        <v>0</v>
      </c>
      <c r="I54" s="126"/>
      <c r="J54" s="127">
        <f t="shared" si="13"/>
        <v>0</v>
      </c>
      <c r="K54" s="127">
        <f t="shared" si="14"/>
        <v>0</v>
      </c>
    </row>
    <row r="55" spans="1:11" ht="45" x14ac:dyDescent="0.25">
      <c r="A55" s="157" t="s">
        <v>253</v>
      </c>
      <c r="B55" s="155" t="s">
        <v>214</v>
      </c>
      <c r="C55" s="122"/>
      <c r="D55" s="123"/>
      <c r="E55" s="153" t="s">
        <v>5</v>
      </c>
      <c r="F55" s="156">
        <v>4</v>
      </c>
      <c r="G55" s="124"/>
      <c r="H55" s="125">
        <f t="shared" si="12"/>
        <v>0</v>
      </c>
      <c r="I55" s="126"/>
      <c r="J55" s="127">
        <f t="shared" si="13"/>
        <v>0</v>
      </c>
      <c r="K55" s="127">
        <f t="shared" si="14"/>
        <v>0</v>
      </c>
    </row>
    <row r="56" spans="1:11" ht="30" x14ac:dyDescent="0.25">
      <c r="A56" s="157" t="s">
        <v>46</v>
      </c>
      <c r="B56" s="155" t="s">
        <v>215</v>
      </c>
      <c r="C56" s="122"/>
      <c r="D56" s="123"/>
      <c r="E56" s="153" t="s">
        <v>5</v>
      </c>
      <c r="F56" s="156">
        <v>4</v>
      </c>
      <c r="G56" s="124"/>
      <c r="H56" s="125">
        <f t="shared" si="12"/>
        <v>0</v>
      </c>
      <c r="I56" s="126"/>
      <c r="J56" s="127">
        <f t="shared" si="13"/>
        <v>0</v>
      </c>
      <c r="K56" s="127">
        <f t="shared" si="14"/>
        <v>0</v>
      </c>
    </row>
    <row r="57" spans="1:11" x14ac:dyDescent="0.25">
      <c r="A57" s="157" t="s">
        <v>282</v>
      </c>
      <c r="B57" s="155" t="s">
        <v>216</v>
      </c>
      <c r="C57" s="122"/>
      <c r="D57" s="123"/>
      <c r="E57" s="153" t="s">
        <v>5</v>
      </c>
      <c r="F57" s="156">
        <v>4</v>
      </c>
      <c r="G57" s="124"/>
      <c r="H57" s="125">
        <f t="shared" si="12"/>
        <v>0</v>
      </c>
      <c r="I57" s="126"/>
      <c r="J57" s="127">
        <f t="shared" si="13"/>
        <v>0</v>
      </c>
      <c r="K57" s="127">
        <f t="shared" si="14"/>
        <v>0</v>
      </c>
    </row>
    <row r="58" spans="1:11" ht="45" x14ac:dyDescent="0.25">
      <c r="A58" s="157" t="s">
        <v>283</v>
      </c>
      <c r="B58" s="155" t="s">
        <v>311</v>
      </c>
      <c r="C58" s="122"/>
      <c r="D58" s="123"/>
      <c r="E58" s="153" t="s">
        <v>5</v>
      </c>
      <c r="F58" s="156">
        <v>4</v>
      </c>
      <c r="G58" s="124"/>
      <c r="H58" s="125">
        <f t="shared" si="12"/>
        <v>0</v>
      </c>
      <c r="I58" s="126"/>
      <c r="J58" s="127">
        <f t="shared" si="13"/>
        <v>0</v>
      </c>
      <c r="K58" s="127">
        <f t="shared" si="14"/>
        <v>0</v>
      </c>
    </row>
    <row r="59" spans="1:11" ht="60" x14ac:dyDescent="0.25">
      <c r="A59" s="157" t="s">
        <v>284</v>
      </c>
      <c r="B59" s="155" t="s">
        <v>217</v>
      </c>
      <c r="C59" s="122"/>
      <c r="D59" s="123"/>
      <c r="E59" s="153" t="s">
        <v>5</v>
      </c>
      <c r="F59" s="156">
        <v>4</v>
      </c>
      <c r="G59" s="124"/>
      <c r="H59" s="125">
        <f t="shared" si="12"/>
        <v>0</v>
      </c>
      <c r="I59" s="126"/>
      <c r="J59" s="127">
        <f t="shared" si="13"/>
        <v>0</v>
      </c>
      <c r="K59" s="127">
        <f t="shared" si="14"/>
        <v>0</v>
      </c>
    </row>
    <row r="60" spans="1:11" ht="60" x14ac:dyDescent="0.25">
      <c r="A60" s="157" t="s">
        <v>142</v>
      </c>
      <c r="B60" s="155" t="s">
        <v>312</v>
      </c>
      <c r="C60" s="122"/>
      <c r="D60" s="123"/>
      <c r="E60" s="153" t="s">
        <v>5</v>
      </c>
      <c r="F60" s="156">
        <v>4</v>
      </c>
      <c r="G60" s="124"/>
      <c r="H60" s="125">
        <f t="shared" si="12"/>
        <v>0</v>
      </c>
      <c r="I60" s="126"/>
      <c r="J60" s="127">
        <f t="shared" si="13"/>
        <v>0</v>
      </c>
      <c r="K60" s="127">
        <f t="shared" si="14"/>
        <v>0</v>
      </c>
    </row>
    <row r="61" spans="1:11" ht="45" x14ac:dyDescent="0.25">
      <c r="A61" s="157" t="s">
        <v>285</v>
      </c>
      <c r="B61" s="155" t="s">
        <v>218</v>
      </c>
      <c r="C61" s="122"/>
      <c r="D61" s="123"/>
      <c r="E61" s="153" t="s">
        <v>5</v>
      </c>
      <c r="F61" s="156">
        <v>4</v>
      </c>
      <c r="G61" s="124"/>
      <c r="H61" s="125">
        <f t="shared" si="12"/>
        <v>0</v>
      </c>
      <c r="I61" s="126"/>
      <c r="J61" s="127">
        <f t="shared" si="13"/>
        <v>0</v>
      </c>
      <c r="K61" s="127">
        <f t="shared" si="14"/>
        <v>0</v>
      </c>
    </row>
    <row r="62" spans="1:11" x14ac:dyDescent="0.25">
      <c r="A62" s="157" t="s">
        <v>286</v>
      </c>
      <c r="B62" s="155" t="s">
        <v>219</v>
      </c>
      <c r="C62" s="122"/>
      <c r="D62" s="123"/>
      <c r="E62" s="153" t="s">
        <v>5</v>
      </c>
      <c r="F62" s="156">
        <v>4</v>
      </c>
      <c r="G62" s="124"/>
      <c r="H62" s="125">
        <f t="shared" si="12"/>
        <v>0</v>
      </c>
      <c r="I62" s="126"/>
      <c r="J62" s="127">
        <f t="shared" si="13"/>
        <v>0</v>
      </c>
      <c r="K62" s="127">
        <f t="shared" si="14"/>
        <v>0</v>
      </c>
    </row>
    <row r="63" spans="1:11" ht="30" x14ac:dyDescent="0.25">
      <c r="A63" s="157" t="s">
        <v>287</v>
      </c>
      <c r="B63" s="155" t="s">
        <v>220</v>
      </c>
      <c r="C63" s="122"/>
      <c r="D63" s="123"/>
      <c r="E63" s="153" t="s">
        <v>5</v>
      </c>
      <c r="F63" s="156">
        <v>4</v>
      </c>
      <c r="G63" s="124"/>
      <c r="H63" s="125">
        <f t="shared" si="12"/>
        <v>0</v>
      </c>
      <c r="I63" s="126"/>
      <c r="J63" s="127">
        <f t="shared" si="13"/>
        <v>0</v>
      </c>
      <c r="K63" s="127">
        <f t="shared" si="14"/>
        <v>0</v>
      </c>
    </row>
    <row r="64" spans="1:11" ht="30" x14ac:dyDescent="0.25">
      <c r="A64" s="157" t="s">
        <v>288</v>
      </c>
      <c r="B64" s="155" t="s">
        <v>221</v>
      </c>
      <c r="C64" s="122"/>
      <c r="D64" s="123"/>
      <c r="E64" s="153" t="s">
        <v>5</v>
      </c>
      <c r="F64" s="156">
        <v>4</v>
      </c>
      <c r="G64" s="124"/>
      <c r="H64" s="125">
        <f t="shared" si="12"/>
        <v>0</v>
      </c>
      <c r="I64" s="126"/>
      <c r="J64" s="127">
        <f t="shared" si="13"/>
        <v>0</v>
      </c>
      <c r="K64" s="127">
        <f t="shared" si="14"/>
        <v>0</v>
      </c>
    </row>
    <row r="65" spans="1:11" ht="30" x14ac:dyDescent="0.25">
      <c r="A65" s="157" t="s">
        <v>289</v>
      </c>
      <c r="B65" s="155" t="s">
        <v>222</v>
      </c>
      <c r="C65" s="122"/>
      <c r="D65" s="123"/>
      <c r="E65" s="153" t="s">
        <v>5</v>
      </c>
      <c r="F65" s="156">
        <v>4</v>
      </c>
      <c r="G65" s="124"/>
      <c r="H65" s="125">
        <f t="shared" si="12"/>
        <v>0</v>
      </c>
      <c r="I65" s="126"/>
      <c r="J65" s="127">
        <f t="shared" si="13"/>
        <v>0</v>
      </c>
      <c r="K65" s="127">
        <f t="shared" si="14"/>
        <v>0</v>
      </c>
    </row>
    <row r="66" spans="1:11" x14ac:dyDescent="0.25">
      <c r="A66" s="157" t="s">
        <v>290</v>
      </c>
      <c r="B66" s="155" t="s">
        <v>223</v>
      </c>
      <c r="C66" s="122"/>
      <c r="D66" s="123"/>
      <c r="E66" s="153" t="s">
        <v>5</v>
      </c>
      <c r="F66" s="156">
        <v>4</v>
      </c>
      <c r="G66" s="124"/>
      <c r="H66" s="125">
        <f t="shared" si="12"/>
        <v>0</v>
      </c>
      <c r="I66" s="126"/>
      <c r="J66" s="127">
        <f t="shared" si="13"/>
        <v>0</v>
      </c>
      <c r="K66" s="127">
        <f t="shared" si="14"/>
        <v>0</v>
      </c>
    </row>
    <row r="67" spans="1:11" ht="30" x14ac:dyDescent="0.25">
      <c r="A67" s="157" t="s">
        <v>291</v>
      </c>
      <c r="B67" s="155" t="s">
        <v>224</v>
      </c>
      <c r="C67" s="122"/>
      <c r="D67" s="123"/>
      <c r="E67" s="153" t="s">
        <v>5</v>
      </c>
      <c r="F67" s="156">
        <v>4</v>
      </c>
      <c r="G67" s="124"/>
      <c r="H67" s="125">
        <f t="shared" si="12"/>
        <v>0</v>
      </c>
      <c r="I67" s="126"/>
      <c r="J67" s="127">
        <f t="shared" si="13"/>
        <v>0</v>
      </c>
      <c r="K67" s="127">
        <f t="shared" si="14"/>
        <v>0</v>
      </c>
    </row>
    <row r="68" spans="1:11" ht="30" x14ac:dyDescent="0.25">
      <c r="A68" s="157" t="s">
        <v>292</v>
      </c>
      <c r="B68" s="155" t="s">
        <v>225</v>
      </c>
      <c r="C68" s="122"/>
      <c r="D68" s="123"/>
      <c r="E68" s="153" t="s">
        <v>5</v>
      </c>
      <c r="F68" s="156">
        <v>4</v>
      </c>
      <c r="G68" s="124"/>
      <c r="H68" s="125">
        <f t="shared" si="12"/>
        <v>0</v>
      </c>
      <c r="I68" s="126"/>
      <c r="J68" s="127">
        <f t="shared" si="13"/>
        <v>0</v>
      </c>
      <c r="K68" s="127">
        <f t="shared" si="14"/>
        <v>0</v>
      </c>
    </row>
    <row r="69" spans="1:11" ht="30" x14ac:dyDescent="0.25">
      <c r="A69" s="157" t="s">
        <v>293</v>
      </c>
      <c r="B69" s="155" t="s">
        <v>226</v>
      </c>
      <c r="C69" s="122"/>
      <c r="D69" s="123"/>
      <c r="E69" s="153" t="s">
        <v>5</v>
      </c>
      <c r="F69" s="156">
        <v>4</v>
      </c>
      <c r="G69" s="124"/>
      <c r="H69" s="125">
        <f t="shared" si="12"/>
        <v>0</v>
      </c>
      <c r="I69" s="126"/>
      <c r="J69" s="127">
        <f t="shared" si="13"/>
        <v>0</v>
      </c>
      <c r="K69" s="127">
        <f t="shared" si="14"/>
        <v>0</v>
      </c>
    </row>
    <row r="70" spans="1:11" ht="150" x14ac:dyDescent="0.25">
      <c r="A70" s="157" t="s">
        <v>294</v>
      </c>
      <c r="B70" s="155" t="s">
        <v>313</v>
      </c>
      <c r="C70" s="122"/>
      <c r="D70" s="123"/>
      <c r="E70" s="153" t="s">
        <v>5</v>
      </c>
      <c r="F70" s="156">
        <v>4</v>
      </c>
      <c r="G70" s="124"/>
      <c r="H70" s="125">
        <f t="shared" si="12"/>
        <v>0</v>
      </c>
      <c r="I70" s="126"/>
      <c r="J70" s="127">
        <f t="shared" si="13"/>
        <v>0</v>
      </c>
      <c r="K70" s="127">
        <f t="shared" si="14"/>
        <v>0</v>
      </c>
    </row>
    <row r="71" spans="1:11" ht="30" x14ac:dyDescent="0.25">
      <c r="A71" s="157" t="s">
        <v>295</v>
      </c>
      <c r="B71" s="155" t="s">
        <v>314</v>
      </c>
      <c r="C71" s="122"/>
      <c r="D71" s="123"/>
      <c r="E71" s="153" t="s">
        <v>5</v>
      </c>
      <c r="F71" s="156">
        <v>4</v>
      </c>
      <c r="G71" s="124"/>
      <c r="H71" s="125">
        <f t="shared" si="12"/>
        <v>0</v>
      </c>
      <c r="I71" s="126"/>
      <c r="J71" s="127">
        <f t="shared" si="13"/>
        <v>0</v>
      </c>
      <c r="K71" s="127">
        <f t="shared" si="14"/>
        <v>0</v>
      </c>
    </row>
    <row r="72" spans="1:11" ht="45" x14ac:dyDescent="0.25">
      <c r="A72" s="157" t="s">
        <v>296</v>
      </c>
      <c r="B72" s="155" t="s">
        <v>315</v>
      </c>
      <c r="C72" s="122"/>
      <c r="D72" s="123"/>
      <c r="E72" s="153" t="s">
        <v>5</v>
      </c>
      <c r="F72" s="156">
        <v>4</v>
      </c>
      <c r="G72" s="124"/>
      <c r="H72" s="125">
        <f t="shared" si="12"/>
        <v>0</v>
      </c>
      <c r="I72" s="126"/>
      <c r="J72" s="127">
        <f t="shared" si="13"/>
        <v>0</v>
      </c>
      <c r="K72" s="127">
        <f t="shared" si="14"/>
        <v>0</v>
      </c>
    </row>
    <row r="73" spans="1:11" ht="30" x14ac:dyDescent="0.25">
      <c r="A73" s="157" t="s">
        <v>297</v>
      </c>
      <c r="B73" s="155" t="s">
        <v>227</v>
      </c>
      <c r="C73" s="122"/>
      <c r="D73" s="123"/>
      <c r="E73" s="153" t="s">
        <v>5</v>
      </c>
      <c r="F73" s="156">
        <v>4</v>
      </c>
      <c r="G73" s="124"/>
      <c r="H73" s="125">
        <f t="shared" si="12"/>
        <v>0</v>
      </c>
      <c r="I73" s="126"/>
      <c r="J73" s="127">
        <f t="shared" si="13"/>
        <v>0</v>
      </c>
      <c r="K73" s="127">
        <f t="shared" si="14"/>
        <v>0</v>
      </c>
    </row>
    <row r="74" spans="1:11" ht="60" x14ac:dyDescent="0.25">
      <c r="A74" s="157" t="s">
        <v>298</v>
      </c>
      <c r="B74" s="155" t="s">
        <v>228</v>
      </c>
      <c r="C74" s="122"/>
      <c r="D74" s="123"/>
      <c r="E74" s="153" t="s">
        <v>5</v>
      </c>
      <c r="F74" s="156">
        <v>4</v>
      </c>
      <c r="G74" s="124"/>
      <c r="H74" s="125">
        <f t="shared" si="12"/>
        <v>0</v>
      </c>
      <c r="I74" s="126"/>
      <c r="J74" s="127">
        <f t="shared" si="13"/>
        <v>0</v>
      </c>
      <c r="K74" s="127">
        <f t="shared" si="14"/>
        <v>0</v>
      </c>
    </row>
    <row r="75" spans="1:11" ht="60" x14ac:dyDescent="0.25">
      <c r="A75" s="157" t="s">
        <v>299</v>
      </c>
      <c r="B75" s="155" t="s">
        <v>316</v>
      </c>
      <c r="C75" s="122"/>
      <c r="D75" s="123"/>
      <c r="E75" s="153" t="s">
        <v>5</v>
      </c>
      <c r="F75" s="156">
        <v>4</v>
      </c>
      <c r="G75" s="124"/>
      <c r="H75" s="125">
        <f t="shared" si="12"/>
        <v>0</v>
      </c>
      <c r="I75" s="126"/>
      <c r="J75" s="127">
        <f t="shared" si="13"/>
        <v>0</v>
      </c>
      <c r="K75" s="127">
        <f t="shared" si="14"/>
        <v>0</v>
      </c>
    </row>
    <row r="76" spans="1:11" ht="30" x14ac:dyDescent="0.25">
      <c r="A76" s="157" t="s">
        <v>300</v>
      </c>
      <c r="B76" s="155" t="s">
        <v>229</v>
      </c>
      <c r="C76" s="122"/>
      <c r="D76" s="123"/>
      <c r="E76" s="153" t="s">
        <v>5</v>
      </c>
      <c r="F76" s="156">
        <v>4</v>
      </c>
      <c r="G76" s="124"/>
      <c r="H76" s="125">
        <f t="shared" si="12"/>
        <v>0</v>
      </c>
      <c r="I76" s="126"/>
      <c r="J76" s="127">
        <f t="shared" si="13"/>
        <v>0</v>
      </c>
      <c r="K76" s="127">
        <f t="shared" si="14"/>
        <v>0</v>
      </c>
    </row>
    <row r="77" spans="1:11" ht="120" x14ac:dyDescent="0.25">
      <c r="A77" s="157" t="s">
        <v>301</v>
      </c>
      <c r="B77" s="155" t="s">
        <v>317</v>
      </c>
      <c r="C77" s="122"/>
      <c r="D77" s="123"/>
      <c r="E77" s="153" t="s">
        <v>5</v>
      </c>
      <c r="F77" s="156">
        <v>4</v>
      </c>
      <c r="G77" s="124"/>
      <c r="H77" s="125">
        <f t="shared" si="12"/>
        <v>0</v>
      </c>
      <c r="I77" s="126"/>
      <c r="J77" s="127">
        <f t="shared" si="13"/>
        <v>0</v>
      </c>
      <c r="K77" s="127">
        <f t="shared" si="14"/>
        <v>0</v>
      </c>
    </row>
    <row r="78" spans="1:11" ht="45" x14ac:dyDescent="0.25">
      <c r="A78" s="157" t="s">
        <v>302</v>
      </c>
      <c r="B78" s="155" t="s">
        <v>318</v>
      </c>
      <c r="C78" s="122"/>
      <c r="D78" s="123"/>
      <c r="E78" s="153" t="s">
        <v>5</v>
      </c>
      <c r="F78" s="156">
        <v>4</v>
      </c>
      <c r="G78" s="124"/>
      <c r="H78" s="125">
        <f t="shared" si="12"/>
        <v>0</v>
      </c>
      <c r="I78" s="126"/>
      <c r="J78" s="127">
        <f t="shared" si="13"/>
        <v>0</v>
      </c>
      <c r="K78" s="127">
        <f t="shared" si="14"/>
        <v>0</v>
      </c>
    </row>
    <row r="79" spans="1:11" ht="60" x14ac:dyDescent="0.25">
      <c r="A79" s="157" t="s">
        <v>303</v>
      </c>
      <c r="B79" s="155" t="s">
        <v>319</v>
      </c>
      <c r="C79" s="122"/>
      <c r="D79" s="123"/>
      <c r="E79" s="153" t="s">
        <v>5</v>
      </c>
      <c r="F79" s="156">
        <v>4</v>
      </c>
      <c r="G79" s="124"/>
      <c r="H79" s="125">
        <f t="shared" si="12"/>
        <v>0</v>
      </c>
      <c r="I79" s="126"/>
      <c r="J79" s="127">
        <f t="shared" si="13"/>
        <v>0</v>
      </c>
      <c r="K79" s="127">
        <f t="shared" si="14"/>
        <v>0</v>
      </c>
    </row>
    <row r="80" spans="1:11" ht="30" x14ac:dyDescent="0.25">
      <c r="A80" s="157" t="s">
        <v>304</v>
      </c>
      <c r="B80" s="155" t="s">
        <v>320</v>
      </c>
      <c r="C80" s="122"/>
      <c r="D80" s="123"/>
      <c r="E80" s="153" t="s">
        <v>5</v>
      </c>
      <c r="F80" s="156">
        <v>4</v>
      </c>
      <c r="G80" s="124"/>
      <c r="H80" s="125">
        <f t="shared" si="12"/>
        <v>0</v>
      </c>
      <c r="I80" s="126"/>
      <c r="J80" s="127">
        <f t="shared" si="13"/>
        <v>0</v>
      </c>
      <c r="K80" s="127">
        <f t="shared" si="14"/>
        <v>0</v>
      </c>
    </row>
    <row r="81" spans="1:13" ht="75" x14ac:dyDescent="0.25">
      <c r="A81" s="157" t="s">
        <v>305</v>
      </c>
      <c r="B81" s="155" t="s">
        <v>321</v>
      </c>
      <c r="C81" s="122"/>
      <c r="D81" s="123"/>
      <c r="E81" s="153" t="s">
        <v>5</v>
      </c>
      <c r="F81" s="156">
        <v>4</v>
      </c>
      <c r="G81" s="124"/>
      <c r="H81" s="125">
        <f t="shared" si="12"/>
        <v>0</v>
      </c>
      <c r="I81" s="126"/>
      <c r="J81" s="127">
        <f t="shared" si="13"/>
        <v>0</v>
      </c>
      <c r="K81" s="127">
        <f t="shared" si="14"/>
        <v>0</v>
      </c>
    </row>
    <row r="82" spans="1:13" ht="30" x14ac:dyDescent="0.25">
      <c r="A82" s="157" t="s">
        <v>306</v>
      </c>
      <c r="B82" s="155" t="s">
        <v>230</v>
      </c>
      <c r="C82" s="122"/>
      <c r="D82" s="123"/>
      <c r="E82" s="153" t="s">
        <v>5</v>
      </c>
      <c r="F82" s="156">
        <v>4</v>
      </c>
      <c r="G82" s="124"/>
      <c r="H82" s="125">
        <f t="shared" si="12"/>
        <v>0</v>
      </c>
      <c r="I82" s="126"/>
      <c r="J82" s="127">
        <f t="shared" si="13"/>
        <v>0</v>
      </c>
      <c r="K82" s="127">
        <f t="shared" si="14"/>
        <v>0</v>
      </c>
    </row>
    <row r="83" spans="1:13" ht="30" x14ac:dyDescent="0.25">
      <c r="A83" s="157" t="s">
        <v>307</v>
      </c>
      <c r="B83" s="155" t="s">
        <v>231</v>
      </c>
      <c r="C83" s="122"/>
      <c r="D83" s="123"/>
      <c r="E83" s="153" t="s">
        <v>5</v>
      </c>
      <c r="F83" s="156">
        <v>4</v>
      </c>
      <c r="G83" s="124"/>
      <c r="H83" s="125">
        <f t="shared" si="12"/>
        <v>0</v>
      </c>
      <c r="I83" s="126"/>
      <c r="J83" s="127">
        <f t="shared" si="13"/>
        <v>0</v>
      </c>
      <c r="K83" s="127">
        <f t="shared" si="14"/>
        <v>0</v>
      </c>
    </row>
    <row r="84" spans="1:13" ht="60" x14ac:dyDescent="0.25">
      <c r="A84" s="157" t="s">
        <v>308</v>
      </c>
      <c r="B84" s="155" t="s">
        <v>322</v>
      </c>
      <c r="C84" s="122"/>
      <c r="D84" s="123"/>
      <c r="E84" s="153" t="s">
        <v>5</v>
      </c>
      <c r="F84" s="156">
        <v>4</v>
      </c>
      <c r="G84" s="124"/>
      <c r="H84" s="125">
        <f t="shared" si="12"/>
        <v>0</v>
      </c>
      <c r="I84" s="126"/>
      <c r="J84" s="127">
        <f t="shared" si="13"/>
        <v>0</v>
      </c>
      <c r="K84" s="127">
        <f t="shared" si="14"/>
        <v>0</v>
      </c>
    </row>
    <row r="85" spans="1:13" ht="30" x14ac:dyDescent="0.25">
      <c r="A85" s="157" t="s">
        <v>309</v>
      </c>
      <c r="B85" s="155" t="s">
        <v>232</v>
      </c>
      <c r="C85" s="122"/>
      <c r="D85" s="123"/>
      <c r="E85" s="156" t="s">
        <v>5</v>
      </c>
      <c r="F85" s="156">
        <v>4</v>
      </c>
      <c r="G85" s="124"/>
      <c r="H85" s="125">
        <f t="shared" ref="H85" si="18">G85*F85</f>
        <v>0</v>
      </c>
      <c r="I85" s="126"/>
      <c r="J85" s="127">
        <f t="shared" ref="J85" si="19">(G85*I85)+G85</f>
        <v>0</v>
      </c>
      <c r="K85" s="127">
        <f t="shared" ref="K85" si="20">J85*F85</f>
        <v>0</v>
      </c>
    </row>
    <row r="86" spans="1:13" s="200" customFormat="1" x14ac:dyDescent="0.25">
      <c r="A86" s="193"/>
      <c r="B86" s="202" t="s">
        <v>323</v>
      </c>
      <c r="C86" s="194"/>
      <c r="D86" s="195"/>
      <c r="E86" s="192"/>
      <c r="F86" s="192"/>
      <c r="G86" s="196"/>
      <c r="H86" s="197">
        <f>SUM(H18:H85)</f>
        <v>0</v>
      </c>
      <c r="I86" s="198"/>
      <c r="J86" s="199"/>
      <c r="K86" s="199"/>
      <c r="M86" s="201"/>
    </row>
    <row r="87" spans="1:13" ht="75" x14ac:dyDescent="0.25">
      <c r="A87" s="53" t="s">
        <v>97</v>
      </c>
      <c r="B87" s="53" t="s">
        <v>61</v>
      </c>
      <c r="C87" s="53" t="s">
        <v>62</v>
      </c>
      <c r="D87" s="54" t="s">
        <v>63</v>
      </c>
      <c r="E87" s="53" t="s">
        <v>30</v>
      </c>
      <c r="F87" s="53" t="s">
        <v>71</v>
      </c>
      <c r="G87" s="55" t="s">
        <v>66</v>
      </c>
      <c r="H87" s="55" t="s">
        <v>72</v>
      </c>
      <c r="I87" s="55" t="s">
        <v>68</v>
      </c>
      <c r="J87" s="55" t="s">
        <v>69</v>
      </c>
      <c r="K87" s="55" t="s">
        <v>73</v>
      </c>
    </row>
    <row r="88" spans="1:13" ht="30" x14ac:dyDescent="0.25">
      <c r="A88" s="130" t="s">
        <v>138</v>
      </c>
      <c r="B88" s="110" t="s">
        <v>160</v>
      </c>
      <c r="C88" s="139"/>
      <c r="D88" s="140"/>
      <c r="E88" s="141" t="s">
        <v>9</v>
      </c>
      <c r="F88" s="141">
        <v>1</v>
      </c>
      <c r="G88" s="142"/>
      <c r="H88" s="143">
        <f>G88*F88</f>
        <v>0</v>
      </c>
      <c r="I88" s="144"/>
      <c r="J88" s="145">
        <f>(G88*I88)+G88</f>
        <v>0</v>
      </c>
      <c r="K88" s="145">
        <f>J88*F88</f>
        <v>0</v>
      </c>
    </row>
    <row r="89" spans="1:13" x14ac:dyDescent="0.25">
      <c r="A89" s="131"/>
      <c r="B89" s="110" t="s">
        <v>89</v>
      </c>
      <c r="C89" s="111"/>
      <c r="D89" s="112"/>
      <c r="E89" s="113" t="s">
        <v>1</v>
      </c>
      <c r="F89" s="113">
        <v>1</v>
      </c>
      <c r="G89" s="114"/>
      <c r="H89" s="115">
        <f>G89*F89</f>
        <v>0</v>
      </c>
      <c r="I89" s="116"/>
      <c r="J89" s="117">
        <f>(G89*I89)+G89</f>
        <v>0</v>
      </c>
      <c r="K89" s="117">
        <f>J89*F89</f>
        <v>0</v>
      </c>
    </row>
    <row r="90" spans="1:13" x14ac:dyDescent="0.25">
      <c r="A90" s="132"/>
      <c r="B90" s="110" t="s">
        <v>90</v>
      </c>
      <c r="C90" s="111"/>
      <c r="D90" s="112"/>
      <c r="E90" s="113" t="s">
        <v>1</v>
      </c>
      <c r="F90" s="113">
        <v>1</v>
      </c>
      <c r="G90" s="114"/>
      <c r="H90" s="115">
        <f t="shared" ref="H90:H91" si="21">G90*F90</f>
        <v>0</v>
      </c>
      <c r="I90" s="116"/>
      <c r="J90" s="117">
        <f t="shared" ref="J90:J91" si="22">(G90*I90)+G90</f>
        <v>0</v>
      </c>
      <c r="K90" s="117">
        <f t="shared" ref="K90:K91" si="23">J90*F90</f>
        <v>0</v>
      </c>
    </row>
    <row r="91" spans="1:13" x14ac:dyDescent="0.25">
      <c r="A91" s="132"/>
      <c r="B91" s="110" t="s">
        <v>91</v>
      </c>
      <c r="C91" s="111"/>
      <c r="D91" s="112"/>
      <c r="E91" s="113" t="s">
        <v>1</v>
      </c>
      <c r="F91" s="113">
        <v>1</v>
      </c>
      <c r="G91" s="114"/>
      <c r="H91" s="115">
        <f t="shared" si="21"/>
        <v>0</v>
      </c>
      <c r="I91" s="116"/>
      <c r="J91" s="117">
        <f t="shared" si="22"/>
        <v>0</v>
      </c>
      <c r="K91" s="117">
        <f t="shared" si="23"/>
        <v>0</v>
      </c>
    </row>
    <row r="92" spans="1:13" s="178" customFormat="1" x14ac:dyDescent="0.25">
      <c r="B92" s="170" t="s">
        <v>333</v>
      </c>
      <c r="C92" s="170"/>
      <c r="D92" s="170"/>
      <c r="E92" s="170"/>
      <c r="F92" s="170"/>
      <c r="H92" s="171">
        <f>SUM(H88:H91)</f>
        <v>0</v>
      </c>
      <c r="J92" s="179"/>
      <c r="K92" s="171"/>
      <c r="M92" s="191"/>
    </row>
  </sheetData>
  <sheetProtection algorithmName="SHA-512" hashValue="PbpENeFBNsYZvyeO8sG30IvK0YKmygFt1PJNsaWcYNVd6CkIm+YpyRDprFwKXzspvXYm5xPSj8KRVftO57vfKQ==" saltValue="k6UE59Dkuo9C79I+z004eA==" spinCount="100000" sheet="1" objects="1" scenarios="1"/>
  <mergeCells count="8">
    <mergeCell ref="C8:K8"/>
    <mergeCell ref="B14:K14"/>
    <mergeCell ref="B2:K2"/>
    <mergeCell ref="B3:H3"/>
    <mergeCell ref="B4:K4"/>
    <mergeCell ref="C5:K5"/>
    <mergeCell ref="C6:K6"/>
    <mergeCell ref="B7:K7"/>
  </mergeCells>
  <hyperlinks>
    <hyperlink ref="B1" location="Inhaltsverzeichnis!A1" display="Zurück zum Inhaltsverzeichnis" xr:uid="{00000000-0004-0000-0400-000000000000}"/>
  </hyperlink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9"/>
  <sheetViews>
    <sheetView workbookViewId="0">
      <pane xSplit="2" ySplit="12" topLeftCell="C13" activePane="bottomRight" state="frozen"/>
      <selection pane="topRight" activeCell="B1" sqref="B1"/>
      <selection pane="bottomLeft" activeCell="A13" sqref="A13"/>
      <selection pane="bottomRight" activeCell="C5" sqref="C5:K5"/>
    </sheetView>
  </sheetViews>
  <sheetFormatPr baseColWidth="10" defaultColWidth="11.42578125" defaultRowHeight="15" x14ac:dyDescent="0.25"/>
  <cols>
    <col min="1" max="1" width="11.42578125" style="49"/>
    <col min="2" max="2" width="85.28515625" style="49" customWidth="1"/>
    <col min="3" max="3" width="35" style="49" customWidth="1"/>
    <col min="4" max="4" width="52.85546875" style="49" customWidth="1"/>
    <col min="5" max="5" width="17.140625" style="49" customWidth="1"/>
    <col min="6" max="6" width="17.42578125" style="49" bestFit="1" customWidth="1"/>
    <col min="7" max="7" width="16" style="49" customWidth="1"/>
    <col min="8" max="8" width="19" style="49" bestFit="1" customWidth="1"/>
    <col min="9" max="9" width="12.7109375" style="49" customWidth="1"/>
    <col min="10" max="10" width="17.85546875" style="49" customWidth="1"/>
    <col min="11" max="11" width="21" style="49" customWidth="1"/>
    <col min="12" max="12" width="13.85546875" style="49" bestFit="1" customWidth="1"/>
    <col min="13" max="16384" width="11.42578125" style="49"/>
  </cols>
  <sheetData>
    <row r="1" spans="2:12" s="136" customFormat="1" x14ac:dyDescent="0.25">
      <c r="B1" s="135" t="s">
        <v>85</v>
      </c>
    </row>
    <row r="2" spans="2:12" s="138" customFormat="1" ht="23.25" customHeight="1" x14ac:dyDescent="0.25">
      <c r="B2" s="221" t="s">
        <v>84</v>
      </c>
      <c r="C2" s="221"/>
      <c r="D2" s="221"/>
      <c r="E2" s="221"/>
      <c r="F2" s="221"/>
      <c r="G2" s="221"/>
      <c r="H2" s="221"/>
      <c r="I2" s="221"/>
      <c r="J2" s="221"/>
      <c r="K2" s="221"/>
    </row>
    <row r="3" spans="2:12" ht="23.25" customHeight="1" x14ac:dyDescent="0.25">
      <c r="B3" s="221" t="s">
        <v>168</v>
      </c>
      <c r="C3" s="223"/>
      <c r="D3" s="223"/>
      <c r="E3" s="223"/>
      <c r="F3" s="223"/>
      <c r="G3" s="223"/>
      <c r="H3" s="223"/>
      <c r="I3" s="64"/>
      <c r="J3" s="64"/>
      <c r="K3" s="64"/>
    </row>
    <row r="4" spans="2:12" x14ac:dyDescent="0.25">
      <c r="B4" s="222" t="s">
        <v>79</v>
      </c>
      <c r="C4" s="222"/>
      <c r="D4" s="222"/>
      <c r="E4" s="222"/>
      <c r="F4" s="222"/>
      <c r="G4" s="222"/>
      <c r="H4" s="222"/>
      <c r="I4" s="222"/>
      <c r="J4" s="222"/>
      <c r="K4" s="222"/>
    </row>
    <row r="5" spans="2:12" ht="15.75" customHeight="1" x14ac:dyDescent="0.25">
      <c r="B5" s="50" t="s">
        <v>3</v>
      </c>
      <c r="C5" s="224" t="str">
        <f>Inhaltsverzeichnis!$B$2</f>
        <v>Rahmenvertrag über Lieferung, Aufstellung und Inbetriebnahme von Narkose- und Beatmungssystemen</v>
      </c>
      <c r="D5" s="224"/>
      <c r="E5" s="224"/>
      <c r="F5" s="224"/>
      <c r="G5" s="224"/>
      <c r="H5" s="224"/>
      <c r="I5" s="224"/>
      <c r="J5" s="224"/>
      <c r="K5" s="224"/>
    </row>
    <row r="6" spans="2:12" x14ac:dyDescent="0.25">
      <c r="B6" s="50" t="s">
        <v>4</v>
      </c>
      <c r="C6" s="224" t="str">
        <f>Inhaltsverzeichnis!$B$3</f>
        <v>2026_JDS_05</v>
      </c>
      <c r="D6" s="224"/>
      <c r="E6" s="224"/>
      <c r="F6" s="224"/>
      <c r="G6" s="224"/>
      <c r="H6" s="224"/>
      <c r="I6" s="224"/>
      <c r="J6" s="224"/>
      <c r="K6" s="224"/>
    </row>
    <row r="7" spans="2:12" x14ac:dyDescent="0.25">
      <c r="B7" s="222"/>
      <c r="C7" s="222"/>
      <c r="D7" s="222"/>
      <c r="E7" s="222"/>
      <c r="F7" s="222"/>
      <c r="G7" s="222"/>
      <c r="H7" s="222"/>
      <c r="I7" s="222"/>
      <c r="J7" s="222"/>
      <c r="K7" s="222"/>
      <c r="L7" s="51"/>
    </row>
    <row r="8" spans="2:12" x14ac:dyDescent="0.25">
      <c r="B8" s="2" t="s">
        <v>108</v>
      </c>
      <c r="C8" s="225"/>
      <c r="D8" s="226"/>
      <c r="E8" s="226"/>
      <c r="F8" s="226"/>
      <c r="G8" s="226"/>
      <c r="H8" s="226"/>
      <c r="I8" s="226"/>
      <c r="J8" s="226"/>
      <c r="K8" s="226"/>
    </row>
    <row r="9" spans="2:12" s="52" customFormat="1" x14ac:dyDescent="0.25">
      <c r="B9" s="70"/>
      <c r="C9" s="71"/>
      <c r="D9" s="71"/>
      <c r="E9" s="71"/>
    </row>
    <row r="10" spans="2:12" s="52" customFormat="1" x14ac:dyDescent="0.25">
      <c r="B10" s="72" t="s">
        <v>57</v>
      </c>
      <c r="C10" s="66"/>
      <c r="D10" s="66"/>
      <c r="E10" s="66"/>
    </row>
    <row r="11" spans="2:12" s="52" customFormat="1" x14ac:dyDescent="0.25">
      <c r="B11" s="72" t="s">
        <v>60</v>
      </c>
      <c r="C11" s="66"/>
      <c r="D11" s="66"/>
      <c r="E11" s="66"/>
    </row>
    <row r="12" spans="2:12" ht="60" x14ac:dyDescent="0.25">
      <c r="B12" s="119" t="s">
        <v>61</v>
      </c>
      <c r="C12" s="119" t="s">
        <v>62</v>
      </c>
      <c r="D12" s="120" t="s">
        <v>63</v>
      </c>
      <c r="E12" s="119" t="s">
        <v>64</v>
      </c>
      <c r="F12" s="119" t="s">
        <v>65</v>
      </c>
      <c r="G12" s="121" t="s">
        <v>66</v>
      </c>
      <c r="H12" s="121" t="s">
        <v>67</v>
      </c>
      <c r="I12" s="121" t="s">
        <v>68</v>
      </c>
      <c r="J12" s="121" t="s">
        <v>69</v>
      </c>
      <c r="K12" s="121" t="s">
        <v>70</v>
      </c>
    </row>
    <row r="13" spans="2:12" x14ac:dyDescent="0.25">
      <c r="B13" s="128" t="s">
        <v>169</v>
      </c>
      <c r="C13" s="111"/>
      <c r="D13" s="112"/>
      <c r="E13" s="129">
        <v>10</v>
      </c>
      <c r="F13" s="129">
        <v>15</v>
      </c>
      <c r="G13" s="114"/>
      <c r="H13" s="115">
        <f>G13*E13</f>
        <v>0</v>
      </c>
      <c r="I13" s="116"/>
      <c r="J13" s="117">
        <f>(G13*I13)+G13</f>
        <v>0</v>
      </c>
      <c r="K13" s="117">
        <f>J13*E13</f>
        <v>0</v>
      </c>
    </row>
    <row r="14" spans="2:12" x14ac:dyDescent="0.25">
      <c r="B14" s="218" t="s">
        <v>82</v>
      </c>
      <c r="C14" s="219"/>
      <c r="D14" s="219"/>
      <c r="E14" s="219"/>
      <c r="F14" s="219"/>
      <c r="G14" s="219"/>
      <c r="H14" s="219"/>
      <c r="I14" s="219"/>
      <c r="J14" s="219"/>
      <c r="K14" s="220"/>
    </row>
    <row r="15" spans="2:12" s="68" customFormat="1" x14ac:dyDescent="0.25">
      <c r="B15" s="63" t="s">
        <v>327</v>
      </c>
      <c r="C15" s="100"/>
      <c r="D15" s="100"/>
      <c r="E15" s="100"/>
      <c r="F15" s="100"/>
      <c r="G15" s="100"/>
      <c r="H15" s="100"/>
      <c r="I15" s="100"/>
      <c r="J15" s="100"/>
      <c r="K15" s="101"/>
    </row>
    <row r="16" spans="2:12" s="68" customFormat="1" x14ac:dyDescent="0.25">
      <c r="B16" s="63" t="s">
        <v>83</v>
      </c>
      <c r="C16" s="100"/>
      <c r="D16" s="100"/>
      <c r="E16" s="100"/>
      <c r="F16" s="100"/>
      <c r="G16" s="100"/>
      <c r="H16" s="100"/>
      <c r="I16" s="100"/>
      <c r="J16" s="100"/>
      <c r="K16" s="101"/>
    </row>
    <row r="17" spans="1:11" ht="75" x14ac:dyDescent="0.25">
      <c r="A17" s="53" t="s">
        <v>97</v>
      </c>
      <c r="B17" s="53" t="s">
        <v>61</v>
      </c>
      <c r="C17" s="53" t="s">
        <v>62</v>
      </c>
      <c r="D17" s="54" t="s">
        <v>63</v>
      </c>
      <c r="E17" s="53" t="s">
        <v>30</v>
      </c>
      <c r="F17" s="53" t="s">
        <v>71</v>
      </c>
      <c r="G17" s="55" t="s">
        <v>66</v>
      </c>
      <c r="H17" s="55" t="s">
        <v>72</v>
      </c>
      <c r="I17" s="55" t="s">
        <v>68</v>
      </c>
      <c r="J17" s="55" t="s">
        <v>69</v>
      </c>
      <c r="K17" s="55" t="s">
        <v>73</v>
      </c>
    </row>
    <row r="18" spans="1:11" ht="60" x14ac:dyDescent="0.25">
      <c r="A18" s="157" t="s">
        <v>44</v>
      </c>
      <c r="B18" s="158" t="s">
        <v>328</v>
      </c>
      <c r="C18" s="146"/>
      <c r="D18" s="147"/>
      <c r="E18" s="148" t="s">
        <v>9</v>
      </c>
      <c r="F18" s="148">
        <v>5</v>
      </c>
      <c r="G18" s="149"/>
      <c r="H18" s="150">
        <f>G18*F18</f>
        <v>0</v>
      </c>
      <c r="I18" s="151"/>
      <c r="J18" s="152">
        <f t="shared" ref="J18" si="0">(G18*I18)+G18</f>
        <v>0</v>
      </c>
      <c r="K18" s="152">
        <f>J18*F18</f>
        <v>0</v>
      </c>
    </row>
    <row r="19" spans="1:11" s="52" customFormat="1" ht="45" x14ac:dyDescent="0.25">
      <c r="A19" s="157" t="s">
        <v>238</v>
      </c>
      <c r="B19" s="159" t="s">
        <v>329</v>
      </c>
      <c r="C19" s="122"/>
      <c r="D19" s="123"/>
      <c r="E19" s="148" t="s">
        <v>5</v>
      </c>
      <c r="F19" s="148">
        <v>5</v>
      </c>
      <c r="G19" s="149"/>
      <c r="H19" s="150">
        <f t="shared" ref="H19" si="1">G19*F19</f>
        <v>0</v>
      </c>
      <c r="I19" s="151"/>
      <c r="J19" s="152">
        <f t="shared" ref="J19" si="2">(G19*I19)+G19</f>
        <v>0</v>
      </c>
      <c r="K19" s="152">
        <f t="shared" ref="K19" si="3">J19*F19</f>
        <v>0</v>
      </c>
    </row>
    <row r="20" spans="1:11" ht="45" x14ac:dyDescent="0.25">
      <c r="A20" s="157" t="s">
        <v>235</v>
      </c>
      <c r="B20" s="159" t="s">
        <v>330</v>
      </c>
      <c r="C20" s="122"/>
      <c r="D20" s="123"/>
      <c r="E20" s="148" t="s">
        <v>5</v>
      </c>
      <c r="F20" s="148">
        <v>5</v>
      </c>
      <c r="G20" s="149"/>
      <c r="H20" s="150">
        <f t="shared" ref="H20:H22" si="4">G20*F20</f>
        <v>0</v>
      </c>
      <c r="I20" s="151"/>
      <c r="J20" s="152">
        <f t="shared" ref="J20:J22" si="5">(G20*I20)+G20</f>
        <v>0</v>
      </c>
      <c r="K20" s="152">
        <f t="shared" ref="K20:K22" si="6">J20*F20</f>
        <v>0</v>
      </c>
    </row>
    <row r="21" spans="1:11" ht="30" x14ac:dyDescent="0.25">
      <c r="A21" s="157" t="s">
        <v>236</v>
      </c>
      <c r="B21" s="159" t="s">
        <v>331</v>
      </c>
      <c r="C21" s="122"/>
      <c r="D21" s="123"/>
      <c r="E21" s="148" t="s">
        <v>5</v>
      </c>
      <c r="F21" s="148">
        <v>5</v>
      </c>
      <c r="G21" s="149"/>
      <c r="H21" s="150">
        <f t="shared" si="4"/>
        <v>0</v>
      </c>
      <c r="I21" s="151"/>
      <c r="J21" s="152">
        <f t="shared" si="5"/>
        <v>0</v>
      </c>
      <c r="K21" s="152">
        <f t="shared" si="6"/>
        <v>0</v>
      </c>
    </row>
    <row r="22" spans="1:11" ht="60" x14ac:dyDescent="0.25">
      <c r="A22" s="157" t="s">
        <v>237</v>
      </c>
      <c r="B22" s="158" t="s">
        <v>332</v>
      </c>
      <c r="C22" s="122"/>
      <c r="D22" s="123"/>
      <c r="E22" s="148" t="s">
        <v>5</v>
      </c>
      <c r="F22" s="148">
        <v>5</v>
      </c>
      <c r="G22" s="149"/>
      <c r="H22" s="150">
        <f t="shared" si="4"/>
        <v>0</v>
      </c>
      <c r="I22" s="151"/>
      <c r="J22" s="152">
        <f t="shared" si="5"/>
        <v>0</v>
      </c>
      <c r="K22" s="152">
        <f t="shared" si="6"/>
        <v>0</v>
      </c>
    </row>
    <row r="23" spans="1:11" s="178" customFormat="1" x14ac:dyDescent="0.25">
      <c r="B23" s="202" t="s">
        <v>323</v>
      </c>
      <c r="C23" s="170"/>
      <c r="D23" s="170"/>
      <c r="E23" s="170"/>
      <c r="F23" s="170"/>
      <c r="G23" s="171"/>
      <c r="H23" s="171">
        <f>SUM(H18:H22)</f>
        <v>0</v>
      </c>
      <c r="J23" s="179"/>
      <c r="K23" s="171"/>
    </row>
    <row r="24" spans="1:11" ht="75" x14ac:dyDescent="0.25">
      <c r="A24" s="53" t="s">
        <v>97</v>
      </c>
      <c r="B24" s="53" t="s">
        <v>61</v>
      </c>
      <c r="C24" s="53" t="s">
        <v>62</v>
      </c>
      <c r="D24" s="54" t="s">
        <v>63</v>
      </c>
      <c r="E24" s="53" t="s">
        <v>30</v>
      </c>
      <c r="F24" s="53" t="s">
        <v>71</v>
      </c>
      <c r="G24" s="55" t="s">
        <v>66</v>
      </c>
      <c r="H24" s="55" t="s">
        <v>72</v>
      </c>
      <c r="I24" s="55" t="s">
        <v>68</v>
      </c>
      <c r="J24" s="55" t="s">
        <v>69</v>
      </c>
      <c r="K24" s="55" t="s">
        <v>73</v>
      </c>
    </row>
    <row r="25" spans="1:11" ht="30" x14ac:dyDescent="0.25">
      <c r="A25" s="130" t="s">
        <v>138</v>
      </c>
      <c r="B25" s="110" t="s">
        <v>160</v>
      </c>
      <c r="C25" s="139"/>
      <c r="D25" s="140"/>
      <c r="E25" s="141" t="s">
        <v>9</v>
      </c>
      <c r="F25" s="141">
        <v>1</v>
      </c>
      <c r="G25" s="142"/>
      <c r="H25" s="143">
        <f>G25*F25</f>
        <v>0</v>
      </c>
      <c r="I25" s="144"/>
      <c r="J25" s="145">
        <f>(G25*I25)+G25</f>
        <v>0</v>
      </c>
      <c r="K25" s="145">
        <f>J25*F25</f>
        <v>0</v>
      </c>
    </row>
    <row r="26" spans="1:11" x14ac:dyDescent="0.25">
      <c r="A26" s="131"/>
      <c r="B26" s="110" t="s">
        <v>89</v>
      </c>
      <c r="C26" s="111"/>
      <c r="D26" s="112"/>
      <c r="E26" s="113" t="s">
        <v>1</v>
      </c>
      <c r="F26" s="113">
        <v>1</v>
      </c>
      <c r="G26" s="114"/>
      <c r="H26" s="115">
        <f>G26*F26</f>
        <v>0</v>
      </c>
      <c r="I26" s="116"/>
      <c r="J26" s="117">
        <f>(G26*I26)+G26</f>
        <v>0</v>
      </c>
      <c r="K26" s="117">
        <f>J26*F26</f>
        <v>0</v>
      </c>
    </row>
    <row r="27" spans="1:11" x14ac:dyDescent="0.25">
      <c r="A27" s="132"/>
      <c r="B27" s="110" t="s">
        <v>90</v>
      </c>
      <c r="C27" s="111"/>
      <c r="D27" s="112"/>
      <c r="E27" s="113" t="s">
        <v>1</v>
      </c>
      <c r="F27" s="113">
        <v>1</v>
      </c>
      <c r="G27" s="114"/>
      <c r="H27" s="115">
        <f t="shared" ref="H27:H28" si="7">G27*F27</f>
        <v>0</v>
      </c>
      <c r="I27" s="116"/>
      <c r="J27" s="117">
        <f t="shared" ref="J27:J28" si="8">(G27*I27)+G27</f>
        <v>0</v>
      </c>
      <c r="K27" s="117">
        <f t="shared" ref="K27:K28" si="9">J27*F27</f>
        <v>0</v>
      </c>
    </row>
    <row r="28" spans="1:11" x14ac:dyDescent="0.25">
      <c r="A28" s="132"/>
      <c r="B28" s="110" t="s">
        <v>91</v>
      </c>
      <c r="C28" s="111"/>
      <c r="D28" s="112"/>
      <c r="E28" s="113" t="s">
        <v>1</v>
      </c>
      <c r="F28" s="113">
        <v>1</v>
      </c>
      <c r="G28" s="114"/>
      <c r="H28" s="115">
        <f t="shared" si="7"/>
        <v>0</v>
      </c>
      <c r="I28" s="116"/>
      <c r="J28" s="117">
        <f t="shared" si="8"/>
        <v>0</v>
      </c>
      <c r="K28" s="117">
        <f t="shared" si="9"/>
        <v>0</v>
      </c>
    </row>
    <row r="29" spans="1:11" ht="17.25" x14ac:dyDescent="0.25">
      <c r="B29" s="204" t="s">
        <v>333</v>
      </c>
      <c r="C29" s="56"/>
      <c r="D29" s="57"/>
      <c r="E29" s="57"/>
      <c r="F29" s="57"/>
      <c r="H29" s="58">
        <f>SUM(H25:H28)</f>
        <v>0</v>
      </c>
      <c r="J29" s="59"/>
      <c r="K29" s="60"/>
    </row>
  </sheetData>
  <sheetProtection algorithmName="SHA-512" hashValue="kUwJEjeDtnjlZ2P1CQ9gviEshQcAT3TDRV4udbHFv7JkPndxkiT+WMbKI2fan5k0OAL+doT2fu8a78TSD8W0jw==" saltValue="iDaB45zTYkpGBNpAOQAmkw==" spinCount="100000" sheet="1" objects="1" scenarios="1"/>
  <mergeCells count="8">
    <mergeCell ref="C8:K8"/>
    <mergeCell ref="B14:K14"/>
    <mergeCell ref="B2:K2"/>
    <mergeCell ref="B3:H3"/>
    <mergeCell ref="B4:K4"/>
    <mergeCell ref="C5:K5"/>
    <mergeCell ref="C6:K6"/>
    <mergeCell ref="B7:K7"/>
  </mergeCells>
  <hyperlinks>
    <hyperlink ref="B1" location="Inhaltsverzeichnis!A1" display="Zurück zum Inhaltsverzeichnis" xr:uid="{00000000-0004-0000-0500-000000000000}"/>
  </hyperlink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1"/>
  <sheetViews>
    <sheetView zoomScaleNormal="100" workbookViewId="0">
      <selection activeCell="I25" sqref="I25"/>
    </sheetView>
  </sheetViews>
  <sheetFormatPr baseColWidth="10" defaultRowHeight="15" outlineLevelCol="1" x14ac:dyDescent="0.25"/>
  <cols>
    <col min="1" max="1" width="95.42578125" style="65" bestFit="1" customWidth="1"/>
    <col min="2" max="2" width="15.42578125" style="65" bestFit="1" customWidth="1"/>
    <col min="3" max="3" width="17.5703125" style="65" hidden="1" customWidth="1" outlineLevel="1"/>
    <col min="4" max="4" width="16.85546875" style="65" hidden="1" customWidth="1" outlineLevel="1"/>
    <col min="5" max="5" width="15.5703125" style="65" hidden="1" customWidth="1" outlineLevel="1"/>
    <col min="6" max="6" width="21.5703125" style="65" hidden="1" customWidth="1" outlineLevel="1"/>
    <col min="7" max="7" width="24.140625" style="65" hidden="1" customWidth="1" outlineLevel="1"/>
    <col min="8" max="8" width="16.7109375" style="65" bestFit="1" customWidth="1" collapsed="1"/>
    <col min="9" max="9" width="19.5703125" style="138" bestFit="1" customWidth="1"/>
    <col min="10" max="10" width="19.85546875" style="138" bestFit="1" customWidth="1"/>
    <col min="11" max="11" width="21.5703125" style="65" customWidth="1"/>
    <col min="12" max="12" width="21.5703125" style="138" bestFit="1" customWidth="1"/>
    <col min="13" max="13" width="18.28515625" style="138" bestFit="1" customWidth="1"/>
    <col min="14" max="14" width="19.5703125" style="138" customWidth="1"/>
    <col min="15" max="15" width="25.28515625" style="65" bestFit="1" customWidth="1"/>
    <col min="16" max="16" width="24.5703125" style="65" customWidth="1"/>
    <col min="17" max="16384" width="11.42578125" style="65"/>
  </cols>
  <sheetData>
    <row r="1" spans="1:15" s="85" customFormat="1" x14ac:dyDescent="0.25">
      <c r="A1" s="83" t="s">
        <v>85</v>
      </c>
    </row>
    <row r="2" spans="1:15" s="86" customFormat="1" ht="21" x14ac:dyDescent="0.35">
      <c r="A2" s="228" t="s">
        <v>98</v>
      </c>
      <c r="B2" s="228"/>
      <c r="C2" s="228"/>
      <c r="D2" s="228"/>
      <c r="E2" s="228"/>
      <c r="F2" s="228"/>
      <c r="G2" s="228"/>
      <c r="H2" s="228"/>
      <c r="I2" s="228"/>
      <c r="J2" s="228"/>
      <c r="K2" s="228"/>
      <c r="L2" s="228"/>
      <c r="M2" s="228"/>
      <c r="N2" s="228"/>
      <c r="O2" s="228"/>
    </row>
    <row r="3" spans="1:15" ht="15" customHeight="1" x14ac:dyDescent="0.25">
      <c r="A3" s="87" t="s">
        <v>3</v>
      </c>
      <c r="B3" s="88"/>
      <c r="C3" s="229" t="s">
        <v>41</v>
      </c>
      <c r="D3" s="229"/>
      <c r="E3" s="229"/>
      <c r="F3" s="229"/>
      <c r="G3" s="229"/>
      <c r="H3" s="229"/>
      <c r="I3" s="229"/>
      <c r="J3" s="229"/>
      <c r="K3" s="229"/>
      <c r="L3" s="229"/>
      <c r="M3" s="229"/>
      <c r="N3" s="229"/>
      <c r="O3" s="229"/>
    </row>
    <row r="4" spans="1:15" x14ac:dyDescent="0.25">
      <c r="A4" s="87" t="s">
        <v>4</v>
      </c>
      <c r="B4" s="88"/>
      <c r="C4" s="229" t="s">
        <v>47</v>
      </c>
      <c r="D4" s="229"/>
      <c r="E4" s="229"/>
      <c r="F4" s="229"/>
      <c r="G4" s="229"/>
      <c r="H4" s="229"/>
      <c r="I4" s="229"/>
      <c r="J4" s="229"/>
      <c r="K4" s="229"/>
      <c r="L4" s="229"/>
      <c r="M4" s="229"/>
      <c r="N4" s="229"/>
      <c r="O4" s="229"/>
    </row>
    <row r="5" spans="1:15" x14ac:dyDescent="0.25">
      <c r="A5" s="227" t="s">
        <v>115</v>
      </c>
      <c r="B5" s="227"/>
      <c r="C5" s="230"/>
      <c r="D5" s="230"/>
      <c r="E5" s="230"/>
      <c r="F5" s="230"/>
      <c r="G5" s="230"/>
      <c r="H5" s="230"/>
      <c r="I5" s="230"/>
      <c r="J5" s="230"/>
      <c r="K5" s="230"/>
      <c r="L5" s="230"/>
      <c r="M5" s="230"/>
      <c r="N5" s="230"/>
      <c r="O5" s="230"/>
    </row>
    <row r="6" spans="1:15" x14ac:dyDescent="0.25">
      <c r="A6" s="43"/>
      <c r="B6" s="43"/>
      <c r="C6" s="46"/>
      <c r="D6" s="46"/>
      <c r="F6" s="46"/>
    </row>
    <row r="7" spans="1:15" x14ac:dyDescent="0.25">
      <c r="A7" s="61"/>
      <c r="B7" s="43"/>
      <c r="C7" s="43"/>
      <c r="F7" s="43"/>
    </row>
    <row r="8" spans="1:15" ht="75" x14ac:dyDescent="0.25">
      <c r="A8" s="84" t="s">
        <v>51</v>
      </c>
      <c r="B8" s="80" t="s">
        <v>95</v>
      </c>
      <c r="C8" s="80" t="s">
        <v>75</v>
      </c>
      <c r="D8" s="80" t="s">
        <v>76</v>
      </c>
      <c r="E8" s="80" t="s">
        <v>77</v>
      </c>
      <c r="F8" s="80" t="s">
        <v>78</v>
      </c>
      <c r="G8" s="80" t="s">
        <v>80</v>
      </c>
      <c r="H8" s="80" t="s">
        <v>81</v>
      </c>
      <c r="I8" s="160" t="s">
        <v>324</v>
      </c>
      <c r="J8" s="160" t="s">
        <v>325</v>
      </c>
      <c r="K8" s="80" t="s">
        <v>323</v>
      </c>
      <c r="L8" s="160" t="s">
        <v>326</v>
      </c>
      <c r="M8" s="160" t="s">
        <v>252</v>
      </c>
      <c r="N8" s="160" t="s">
        <v>268</v>
      </c>
      <c r="O8" s="160" t="s">
        <v>334</v>
      </c>
    </row>
    <row r="9" spans="1:15" x14ac:dyDescent="0.25">
      <c r="A9" s="41" t="s">
        <v>50</v>
      </c>
      <c r="B9" s="94" t="s">
        <v>100</v>
      </c>
      <c r="C9" s="94" t="s">
        <v>100</v>
      </c>
      <c r="D9" s="62"/>
      <c r="E9" s="94" t="s">
        <v>100</v>
      </c>
      <c r="F9" s="62"/>
      <c r="G9" s="62"/>
      <c r="H9" s="62"/>
      <c r="I9" s="89"/>
      <c r="J9" s="89"/>
      <c r="K9" s="89"/>
      <c r="L9" s="89"/>
      <c r="M9" s="89"/>
      <c r="N9" s="89"/>
      <c r="O9" s="89"/>
    </row>
    <row r="10" spans="1:15" ht="17.25" x14ac:dyDescent="0.4">
      <c r="A10" s="41" t="s">
        <v>116</v>
      </c>
      <c r="B10" s="94" t="s">
        <v>100</v>
      </c>
      <c r="C10" s="94" t="s">
        <v>100</v>
      </c>
      <c r="D10" s="94" t="s">
        <v>100</v>
      </c>
      <c r="E10" s="94" t="s">
        <v>100</v>
      </c>
      <c r="F10" s="95" t="s">
        <v>100</v>
      </c>
      <c r="G10" s="96" t="s">
        <v>100</v>
      </c>
      <c r="H10" s="96" t="s">
        <v>100</v>
      </c>
      <c r="I10" s="90">
        <f>'Los 1 Hauptangebot'!G13</f>
        <v>0</v>
      </c>
      <c r="J10" s="90">
        <f t="shared" ref="J10:J11" si="0">I10*80%</f>
        <v>0</v>
      </c>
      <c r="K10" s="90">
        <f>'Los 1 Hauptangebot'!H36</f>
        <v>0</v>
      </c>
      <c r="L10" s="90">
        <f t="shared" ref="L10:L11" si="1">K10*20%</f>
        <v>0</v>
      </c>
      <c r="M10" s="203">
        <f>SUM(J10,L10)</f>
        <v>0</v>
      </c>
      <c r="N10" s="90">
        <f>$M10-($M10*$B$18)</f>
        <v>0</v>
      </c>
      <c r="O10" s="203">
        <f>'Los 1 Hauptangebot'!H42</f>
        <v>0</v>
      </c>
    </row>
    <row r="11" spans="1:15" ht="17.25" x14ac:dyDescent="0.4">
      <c r="A11" s="41" t="s">
        <v>117</v>
      </c>
      <c r="B11" s="94" t="s">
        <v>100</v>
      </c>
      <c r="C11" s="94" t="s">
        <v>100</v>
      </c>
      <c r="D11" s="94" t="s">
        <v>100</v>
      </c>
      <c r="E11" s="94" t="s">
        <v>100</v>
      </c>
      <c r="F11" s="95" t="s">
        <v>100</v>
      </c>
      <c r="G11" s="96" t="s">
        <v>100</v>
      </c>
      <c r="H11" s="96" t="s">
        <v>100</v>
      </c>
      <c r="I11" s="90">
        <f>'Los 2 Hauptangebot'!H13</f>
        <v>0</v>
      </c>
      <c r="J11" s="90">
        <f t="shared" si="0"/>
        <v>0</v>
      </c>
      <c r="K11" s="90">
        <f>'Los 2 Hauptangebot'!H32</f>
        <v>0</v>
      </c>
      <c r="L11" s="90">
        <f t="shared" si="1"/>
        <v>0</v>
      </c>
      <c r="M11" s="203">
        <f>SUM(J11,L11)</f>
        <v>0</v>
      </c>
      <c r="N11" s="90">
        <f>$M11-($M11*$B$18)</f>
        <v>0</v>
      </c>
      <c r="O11" s="203">
        <f>'Los 2 Hauptangebot'!H38</f>
        <v>0</v>
      </c>
    </row>
    <row r="12" spans="1:15" ht="17.25" x14ac:dyDescent="0.4">
      <c r="A12" s="41" t="s">
        <v>118</v>
      </c>
      <c r="B12" s="94" t="s">
        <v>100</v>
      </c>
      <c r="C12" s="94" t="s">
        <v>100</v>
      </c>
      <c r="D12" s="94" t="s">
        <v>100</v>
      </c>
      <c r="E12" s="94" t="s">
        <v>100</v>
      </c>
      <c r="F12" s="95" t="s">
        <v>100</v>
      </c>
      <c r="G12" s="96" t="s">
        <v>100</v>
      </c>
      <c r="H12" s="96" t="s">
        <v>100</v>
      </c>
      <c r="I12" s="90">
        <f>'Los 3 Hauptangebot'!H13</f>
        <v>0</v>
      </c>
      <c r="J12" s="90">
        <f>I12*80%</f>
        <v>0</v>
      </c>
      <c r="K12" s="90">
        <f>'Los 3 Hauptangebot'!H86</f>
        <v>0</v>
      </c>
      <c r="L12" s="90">
        <f>K12*20%</f>
        <v>0</v>
      </c>
      <c r="M12" s="203">
        <f>SUM(J12,L12)</f>
        <v>0</v>
      </c>
      <c r="N12" s="90">
        <f>$M12-($M12*$B$18)</f>
        <v>0</v>
      </c>
      <c r="O12" s="203">
        <f>'Los 3 Hauptangebot'!H92</f>
        <v>0</v>
      </c>
    </row>
    <row r="13" spans="1:15" ht="17.25" x14ac:dyDescent="0.4">
      <c r="A13" s="41" t="s">
        <v>119</v>
      </c>
      <c r="B13" s="94" t="s">
        <v>100</v>
      </c>
      <c r="C13" s="94" t="s">
        <v>100</v>
      </c>
      <c r="D13" s="94" t="s">
        <v>100</v>
      </c>
      <c r="E13" s="94" t="s">
        <v>100</v>
      </c>
      <c r="F13" s="95" t="s">
        <v>100</v>
      </c>
      <c r="G13" s="96" t="s">
        <v>100</v>
      </c>
      <c r="H13" s="96" t="s">
        <v>100</v>
      </c>
      <c r="I13" s="90">
        <f>'Los 4 Hauptangebot'!H13</f>
        <v>0</v>
      </c>
      <c r="J13" s="90">
        <f t="shared" ref="J13" si="2">I13*80%</f>
        <v>0</v>
      </c>
      <c r="K13" s="90">
        <f>'Los 4 Hauptangebot'!H23</f>
        <v>0</v>
      </c>
      <c r="L13" s="90">
        <f t="shared" ref="L13" si="3">K13*20%</f>
        <v>0</v>
      </c>
      <c r="M13" s="203">
        <f>SUM(J13,L13)</f>
        <v>0</v>
      </c>
      <c r="N13" s="90">
        <f>$M13-($M13*$B$18)</f>
        <v>0</v>
      </c>
      <c r="O13" s="203">
        <f>'Los 4 Hauptangebot'!H29</f>
        <v>0</v>
      </c>
    </row>
    <row r="14" spans="1:15" x14ac:dyDescent="0.25">
      <c r="A14" s="41"/>
      <c r="B14" s="41"/>
      <c r="C14" s="41"/>
      <c r="D14" s="41"/>
      <c r="E14" s="41"/>
      <c r="F14" s="92"/>
      <c r="G14" s="41"/>
      <c r="H14" s="41"/>
    </row>
    <row r="15" spans="1:15" x14ac:dyDescent="0.25">
      <c r="A15" s="93"/>
      <c r="B15" s="41"/>
      <c r="C15" s="41"/>
      <c r="D15" s="41"/>
      <c r="E15" s="41"/>
      <c r="F15" s="92"/>
      <c r="G15" s="41"/>
      <c r="H15" s="41"/>
    </row>
    <row r="16" spans="1:15" x14ac:dyDescent="0.25">
      <c r="A16" s="41"/>
      <c r="B16" s="41"/>
      <c r="C16" s="41"/>
      <c r="D16" s="41"/>
      <c r="E16" s="41"/>
      <c r="F16" s="92"/>
      <c r="G16" s="41"/>
      <c r="H16" s="41"/>
    </row>
    <row r="17" spans="1:15" ht="30" x14ac:dyDescent="0.25">
      <c r="A17" s="53" t="s">
        <v>88</v>
      </c>
      <c r="B17" s="55" t="s">
        <v>74</v>
      </c>
    </row>
    <row r="18" spans="1:15" ht="18" customHeight="1" x14ac:dyDescent="0.25">
      <c r="A18" s="67" t="s">
        <v>348</v>
      </c>
      <c r="B18" s="69"/>
    </row>
    <row r="20" spans="1:15" x14ac:dyDescent="0.25">
      <c r="L20" s="91"/>
      <c r="M20" s="91"/>
      <c r="N20" s="91"/>
      <c r="O20" s="91"/>
    </row>
    <row r="21" spans="1:15" x14ac:dyDescent="0.25">
      <c r="A21" s="93" t="s">
        <v>101</v>
      </c>
    </row>
  </sheetData>
  <sheetProtection algorithmName="SHA-512" hashValue="pgxTvmJfrIRcLzQzu+9Bu53LCDV+3MKQ9l4D943Nt+e67lTvicYSScWsjqzTX8Q2NZzaxI/t2Gbf4rOFSR4C0Q==" saltValue="+1qjF2iNnGYW2mgpyqbGEA==" spinCount="100000" sheet="1" objects="1" scenarios="1"/>
  <mergeCells count="5">
    <mergeCell ref="A5:B5"/>
    <mergeCell ref="A2:O2"/>
    <mergeCell ref="C3:O3"/>
    <mergeCell ref="C4:O4"/>
    <mergeCell ref="C5:O5"/>
  </mergeCells>
  <conditionalFormatting sqref="H8:H16">
    <cfRule type="containsText" dxfId="7" priority="19" operator="containsText" text="Ausschluss">
      <formula>NOT(ISERROR(SEARCH("Ausschluss",H8)))</formula>
    </cfRule>
    <cfRule type="containsText" dxfId="6" priority="20" operator="containsText" text="OK">
      <formula>NOT(ISERROR(SEARCH("OK",H8)))</formula>
    </cfRule>
  </conditionalFormatting>
  <conditionalFormatting sqref="I6:K9">
    <cfRule type="containsText" dxfId="5" priority="13" operator="containsText" text="Ausschluss">
      <formula>NOT(ISERROR(SEARCH("Ausschluss",I6)))</formula>
    </cfRule>
    <cfRule type="containsText" dxfId="4" priority="14" operator="containsText" text="OK">
      <formula>NOT(ISERROR(SEARCH("OK",I6)))</formula>
    </cfRule>
  </conditionalFormatting>
  <conditionalFormatting sqref="I14:K1048576">
    <cfRule type="containsText" dxfId="3" priority="15" operator="containsText" text="Ausschluss">
      <formula>NOT(ISERROR(SEARCH("Ausschluss",I14)))</formula>
    </cfRule>
    <cfRule type="containsText" dxfId="2" priority="16" operator="containsText" text="OK">
      <formula>NOT(ISERROR(SEARCH("OK",I14)))</formula>
    </cfRule>
  </conditionalFormatting>
  <conditionalFormatting sqref="L8:O9">
    <cfRule type="containsText" dxfId="1" priority="1" operator="containsText" text="Ausschluss">
      <formula>NOT(ISERROR(SEARCH("Ausschluss",L8)))</formula>
    </cfRule>
    <cfRule type="containsText" dxfId="0" priority="2" operator="containsText" text="OK">
      <formula>NOT(ISERROR(SEARCH("OK",L8)))</formula>
    </cfRule>
  </conditionalFormatting>
  <hyperlinks>
    <hyperlink ref="A1" location="Inhaltsverzeichnis!A1" display="Zurück zum Inhaltsverzeichnis" xr:uid="{00000000-0004-0000-0600-000000000000}"/>
  </hyperlink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39"/>
  <sheetViews>
    <sheetView tabSelected="1" workbookViewId="0">
      <selection activeCell="E32" sqref="E32"/>
    </sheetView>
  </sheetViews>
  <sheetFormatPr baseColWidth="10" defaultRowHeight="15" x14ac:dyDescent="0.25"/>
  <cols>
    <col min="1" max="1" width="86.140625" style="7" customWidth="1"/>
    <col min="2" max="6" width="30.7109375" customWidth="1"/>
    <col min="9" max="9" width="4.85546875" bestFit="1" customWidth="1"/>
  </cols>
  <sheetData>
    <row r="1" spans="1:6" s="41" customFormat="1" x14ac:dyDescent="0.25">
      <c r="A1" s="48" t="s">
        <v>85</v>
      </c>
    </row>
    <row r="2" spans="1:6" s="7" customFormat="1" ht="15.75" x14ac:dyDescent="0.25">
      <c r="A2" s="38" t="s">
        <v>22</v>
      </c>
      <c r="B2" s="39"/>
      <c r="C2" s="39"/>
      <c r="D2" s="39"/>
      <c r="E2" s="39"/>
    </row>
    <row r="3" spans="1:6" s="7" customFormat="1" x14ac:dyDescent="0.25">
      <c r="A3" s="20"/>
    </row>
    <row r="4" spans="1:6" x14ac:dyDescent="0.25">
      <c r="A4" s="8" t="s">
        <v>252</v>
      </c>
      <c r="B4" s="9" t="s">
        <v>15</v>
      </c>
      <c r="C4" s="9" t="s">
        <v>16</v>
      </c>
      <c r="D4" s="9" t="s">
        <v>17</v>
      </c>
      <c r="E4" s="9" t="s">
        <v>18</v>
      </c>
      <c r="F4" s="30"/>
    </row>
    <row r="5" spans="1:6" x14ac:dyDescent="0.25">
      <c r="A5" s="15" t="s">
        <v>11</v>
      </c>
      <c r="B5" s="11">
        <v>8200</v>
      </c>
      <c r="C5" s="11">
        <v>10000</v>
      </c>
      <c r="D5" s="11">
        <v>8350</v>
      </c>
      <c r="E5" s="14">
        <v>8290</v>
      </c>
      <c r="F5" s="31"/>
    </row>
    <row r="6" spans="1:6" x14ac:dyDescent="0.25">
      <c r="A6" s="15" t="s">
        <v>12</v>
      </c>
      <c r="B6" s="11">
        <v>10150</v>
      </c>
      <c r="C6" s="14">
        <v>10500</v>
      </c>
      <c r="D6" s="11">
        <v>7250</v>
      </c>
      <c r="E6" s="14">
        <v>8750</v>
      </c>
      <c r="F6" s="31"/>
    </row>
    <row r="7" spans="1:6" x14ac:dyDescent="0.25">
      <c r="A7" s="15" t="s">
        <v>13</v>
      </c>
      <c r="B7" s="11">
        <v>7150</v>
      </c>
      <c r="C7" s="11"/>
      <c r="D7" s="11">
        <v>7300</v>
      </c>
      <c r="E7" s="14">
        <v>8500</v>
      </c>
      <c r="F7" s="31"/>
    </row>
    <row r="8" spans="1:6" x14ac:dyDescent="0.25">
      <c r="A8" s="15" t="s">
        <v>14</v>
      </c>
      <c r="B8" s="11">
        <v>9500</v>
      </c>
      <c r="C8" s="11">
        <v>11300</v>
      </c>
      <c r="D8" s="11">
        <v>12100</v>
      </c>
      <c r="E8" s="14">
        <v>10750</v>
      </c>
      <c r="F8" s="31"/>
    </row>
    <row r="9" spans="1:6" x14ac:dyDescent="0.25">
      <c r="A9" s="13"/>
      <c r="B9" s="13"/>
      <c r="C9" s="13"/>
      <c r="D9" s="29"/>
      <c r="E9" s="12"/>
    </row>
    <row r="10" spans="1:6" s="7" customFormat="1" x14ac:dyDescent="0.25">
      <c r="A10" s="8" t="s">
        <v>335</v>
      </c>
      <c r="B10" s="9" t="s">
        <v>15</v>
      </c>
      <c r="C10" s="9" t="s">
        <v>16</v>
      </c>
      <c r="D10" s="9" t="s">
        <v>17</v>
      </c>
      <c r="E10" s="9" t="s">
        <v>18</v>
      </c>
      <c r="F10" s="30"/>
    </row>
    <row r="11" spans="1:6" s="7" customFormat="1" x14ac:dyDescent="0.25">
      <c r="A11" s="15" t="s">
        <v>11</v>
      </c>
      <c r="B11" s="11">
        <v>570</v>
      </c>
      <c r="C11" s="11">
        <v>710</v>
      </c>
      <c r="D11" s="11">
        <f>AVERAGE(B11:C11)</f>
        <v>640</v>
      </c>
      <c r="E11" s="14">
        <v>550</v>
      </c>
      <c r="F11" s="31"/>
    </row>
    <row r="12" spans="1:6" s="7" customFormat="1" x14ac:dyDescent="0.25">
      <c r="A12" s="15" t="s">
        <v>12</v>
      </c>
      <c r="B12" s="11">
        <v>570</v>
      </c>
      <c r="C12" s="14">
        <v>710</v>
      </c>
      <c r="D12" s="11">
        <v>670</v>
      </c>
      <c r="E12" s="14">
        <v>550</v>
      </c>
      <c r="F12" s="31"/>
    </row>
    <row r="13" spans="1:6" s="7" customFormat="1" x14ac:dyDescent="0.25">
      <c r="A13" s="15" t="s">
        <v>13</v>
      </c>
      <c r="B13" s="11">
        <v>630</v>
      </c>
      <c r="C13" s="11"/>
      <c r="D13" s="11">
        <f t="shared" ref="D13:D14" si="0">AVERAGE(B13:C13)</f>
        <v>630</v>
      </c>
      <c r="E13" s="14">
        <v>550</v>
      </c>
      <c r="F13" s="31"/>
    </row>
    <row r="14" spans="1:6" s="7" customFormat="1" x14ac:dyDescent="0.25">
      <c r="A14" s="15" t="s">
        <v>14</v>
      </c>
      <c r="B14" s="11">
        <v>450</v>
      </c>
      <c r="C14" s="11">
        <v>350</v>
      </c>
      <c r="D14" s="11">
        <f t="shared" si="0"/>
        <v>400</v>
      </c>
      <c r="E14" s="14">
        <v>450</v>
      </c>
      <c r="F14" s="31"/>
    </row>
    <row r="15" spans="1:6" s="7" customFormat="1" x14ac:dyDescent="0.25">
      <c r="A15" s="13"/>
      <c r="B15" s="13"/>
      <c r="C15" s="13"/>
      <c r="D15" s="29"/>
      <c r="E15" s="12"/>
    </row>
    <row r="16" spans="1:6" s="7" customFormat="1" x14ac:dyDescent="0.25">
      <c r="A16" s="10" t="s">
        <v>337</v>
      </c>
      <c r="B16" s="17" t="s">
        <v>15</v>
      </c>
      <c r="C16" s="17" t="s">
        <v>16</v>
      </c>
      <c r="D16" s="17" t="s">
        <v>17</v>
      </c>
      <c r="E16" s="17" t="s">
        <v>18</v>
      </c>
    </row>
    <row r="17" spans="1:6" s="7" customFormat="1" x14ac:dyDescent="0.25">
      <c r="A17" s="15" t="s">
        <v>11</v>
      </c>
      <c r="B17" s="207">
        <v>480</v>
      </c>
      <c r="C17" s="207">
        <v>500</v>
      </c>
      <c r="D17" s="207">
        <v>500</v>
      </c>
      <c r="E17" s="207">
        <v>430</v>
      </c>
    </row>
    <row r="18" spans="1:6" s="7" customFormat="1" x14ac:dyDescent="0.25">
      <c r="A18" s="15" t="s">
        <v>12</v>
      </c>
      <c r="B18" s="207">
        <v>400</v>
      </c>
      <c r="C18" s="207">
        <v>420</v>
      </c>
      <c r="D18" s="207">
        <v>470</v>
      </c>
      <c r="E18" s="207">
        <v>390</v>
      </c>
      <c r="F18" s="77"/>
    </row>
    <row r="19" spans="1:6" s="7" customFormat="1" x14ac:dyDescent="0.25">
      <c r="A19" s="15" t="s">
        <v>13</v>
      </c>
      <c r="B19" s="207">
        <v>390</v>
      </c>
      <c r="C19" s="208"/>
      <c r="D19" s="207">
        <v>460</v>
      </c>
      <c r="E19" s="207">
        <v>460</v>
      </c>
    </row>
    <row r="20" spans="1:6" s="7" customFormat="1" x14ac:dyDescent="0.25">
      <c r="A20" s="15" t="s">
        <v>14</v>
      </c>
      <c r="B20" s="207">
        <v>420</v>
      </c>
      <c r="C20" s="207">
        <v>450</v>
      </c>
      <c r="D20" s="207">
        <v>480</v>
      </c>
      <c r="E20" s="207">
        <v>370</v>
      </c>
    </row>
    <row r="21" spans="1:6" s="7" customFormat="1" x14ac:dyDescent="0.25">
      <c r="A21" s="13"/>
      <c r="B21" s="13"/>
      <c r="C21" s="13"/>
      <c r="D21" s="29"/>
      <c r="E21" s="12"/>
    </row>
    <row r="22" spans="1:6" s="7" customFormat="1" x14ac:dyDescent="0.25">
      <c r="A22" s="10" t="s">
        <v>433</v>
      </c>
      <c r="B22" s="17" t="s">
        <v>15</v>
      </c>
      <c r="C22" s="17" t="s">
        <v>16</v>
      </c>
      <c r="D22" s="17" t="s">
        <v>17</v>
      </c>
      <c r="E22" s="17" t="s">
        <v>18</v>
      </c>
    </row>
    <row r="23" spans="1:6" s="7" customFormat="1" x14ac:dyDescent="0.25">
      <c r="A23" s="15" t="s">
        <v>11</v>
      </c>
      <c r="B23" s="207">
        <v>1560</v>
      </c>
      <c r="C23" s="207">
        <v>1420</v>
      </c>
      <c r="D23" s="207">
        <v>1320</v>
      </c>
      <c r="E23" s="207">
        <v>1160</v>
      </c>
    </row>
    <row r="24" spans="1:6" s="7" customFormat="1" x14ac:dyDescent="0.25">
      <c r="A24" s="15" t="s">
        <v>12</v>
      </c>
      <c r="B24" s="207">
        <v>1250</v>
      </c>
      <c r="C24" s="207">
        <v>1120</v>
      </c>
      <c r="D24" s="207">
        <v>1440</v>
      </c>
      <c r="E24" s="207">
        <v>980</v>
      </c>
      <c r="F24" s="77"/>
    </row>
    <row r="25" spans="1:6" s="7" customFormat="1" x14ac:dyDescent="0.25">
      <c r="A25" s="15" t="s">
        <v>13</v>
      </c>
      <c r="B25" s="207">
        <v>1480</v>
      </c>
      <c r="C25" s="207"/>
      <c r="D25" s="207">
        <v>1520</v>
      </c>
      <c r="E25" s="207">
        <v>1210</v>
      </c>
    </row>
    <row r="26" spans="1:6" s="7" customFormat="1" x14ac:dyDescent="0.25">
      <c r="A26" s="15" t="s">
        <v>14</v>
      </c>
      <c r="B26" s="207">
        <v>1680</v>
      </c>
      <c r="C26" s="207">
        <v>960</v>
      </c>
      <c r="D26" s="207">
        <v>960</v>
      </c>
      <c r="E26" s="207">
        <v>1120</v>
      </c>
    </row>
    <row r="27" spans="1:6" s="7" customFormat="1" x14ac:dyDescent="0.25">
      <c r="A27" s="13"/>
      <c r="B27" s="13"/>
      <c r="C27" s="13"/>
      <c r="D27" s="29"/>
      <c r="E27" s="12"/>
    </row>
    <row r="28" spans="1:6" s="7" customFormat="1" x14ac:dyDescent="0.25">
      <c r="A28" s="23" t="s">
        <v>340</v>
      </c>
      <c r="B28" s="4">
        <v>40</v>
      </c>
      <c r="C28" s="29"/>
      <c r="D28" s="12"/>
    </row>
    <row r="29" spans="1:6" s="7" customFormat="1" ht="15" customHeight="1" x14ac:dyDescent="0.25">
      <c r="A29" s="23" t="s">
        <v>339</v>
      </c>
      <c r="B29" s="4">
        <v>20</v>
      </c>
      <c r="C29" s="29"/>
      <c r="D29" s="12"/>
    </row>
    <row r="30" spans="1:6" s="7" customFormat="1" ht="15" customHeight="1" x14ac:dyDescent="0.25">
      <c r="A30" s="23" t="s">
        <v>7</v>
      </c>
      <c r="B30" s="4">
        <v>20</v>
      </c>
      <c r="C30" s="29"/>
      <c r="D30" s="12"/>
    </row>
    <row r="31" spans="1:6" s="7" customFormat="1" ht="15" customHeight="1" x14ac:dyDescent="0.25">
      <c r="A31" s="23" t="s">
        <v>434</v>
      </c>
      <c r="B31" s="4">
        <v>20</v>
      </c>
      <c r="C31" s="29"/>
      <c r="D31" s="12"/>
    </row>
    <row r="32" spans="1:6" s="7" customFormat="1" ht="15" customHeight="1" x14ac:dyDescent="0.25">
      <c r="A32" s="23" t="s">
        <v>338</v>
      </c>
      <c r="B32" s="5">
        <f>MIN(B37:E37)</f>
        <v>8200</v>
      </c>
      <c r="C32" s="29"/>
      <c r="D32" s="12"/>
    </row>
    <row r="33" spans="1:5" s="7" customFormat="1" ht="15" customHeight="1" x14ac:dyDescent="0.25">
      <c r="A33" s="23" t="s">
        <v>336</v>
      </c>
      <c r="B33" s="5">
        <f>MIN(B38:E38)</f>
        <v>550</v>
      </c>
      <c r="C33" s="29"/>
      <c r="D33" s="12"/>
    </row>
    <row r="34" spans="1:5" s="7" customFormat="1" ht="15" customHeight="1" x14ac:dyDescent="0.25">
      <c r="A34" s="32" t="s">
        <v>435</v>
      </c>
      <c r="B34" s="206">
        <f>MAX(B39:E39)</f>
        <v>500</v>
      </c>
      <c r="C34" s="29"/>
      <c r="D34" s="12"/>
    </row>
    <row r="35" spans="1:5" s="7" customFormat="1" ht="15" customHeight="1" x14ac:dyDescent="0.25">
      <c r="A35" s="32" t="s">
        <v>436</v>
      </c>
      <c r="B35" s="206">
        <f>MAX(B40:E40)</f>
        <v>1560</v>
      </c>
      <c r="C35" s="29"/>
      <c r="D35" s="12"/>
    </row>
    <row r="36" spans="1:5" x14ac:dyDescent="0.25">
      <c r="A36" s="34" t="s">
        <v>11</v>
      </c>
      <c r="B36" s="17" t="s">
        <v>15</v>
      </c>
      <c r="C36" s="17" t="s">
        <v>16</v>
      </c>
      <c r="D36" s="17" t="s">
        <v>17</v>
      </c>
      <c r="E36" s="17" t="s">
        <v>18</v>
      </c>
    </row>
    <row r="37" spans="1:5" ht="15" customHeight="1" x14ac:dyDescent="0.25">
      <c r="A37" s="35" t="s">
        <v>252</v>
      </c>
      <c r="B37" s="11">
        <f>B5</f>
        <v>8200</v>
      </c>
      <c r="C37" s="11">
        <f>C5</f>
        <v>10000</v>
      </c>
      <c r="D37" s="11">
        <f>D5</f>
        <v>8350</v>
      </c>
      <c r="E37" s="11">
        <f>E5</f>
        <v>8290</v>
      </c>
    </row>
    <row r="38" spans="1:5" s="7" customFormat="1" ht="15" customHeight="1" x14ac:dyDescent="0.25">
      <c r="A38" s="35" t="s">
        <v>335</v>
      </c>
      <c r="B38" s="11">
        <f>B11</f>
        <v>570</v>
      </c>
      <c r="C38" s="11">
        <f t="shared" ref="C38:E38" si="1">C11</f>
        <v>710</v>
      </c>
      <c r="D38" s="11">
        <f t="shared" si="1"/>
        <v>640</v>
      </c>
      <c r="E38" s="11">
        <f t="shared" si="1"/>
        <v>550</v>
      </c>
    </row>
    <row r="39" spans="1:5" s="7" customFormat="1" ht="15" customHeight="1" x14ac:dyDescent="0.25">
      <c r="A39" s="35" t="s">
        <v>337</v>
      </c>
      <c r="B39" s="205">
        <f>B17</f>
        <v>480</v>
      </c>
      <c r="C39" s="205">
        <f>C17</f>
        <v>500</v>
      </c>
      <c r="D39" s="205">
        <f>D17</f>
        <v>500</v>
      </c>
      <c r="E39" s="205">
        <f>E17</f>
        <v>430</v>
      </c>
    </row>
    <row r="40" spans="1:5" s="7" customFormat="1" ht="15" customHeight="1" x14ac:dyDescent="0.25">
      <c r="A40" s="35" t="s">
        <v>433</v>
      </c>
      <c r="B40" s="205">
        <f>B23</f>
        <v>1560</v>
      </c>
      <c r="C40" s="205">
        <f t="shared" ref="C40:E40" si="2">C23</f>
        <v>1420</v>
      </c>
      <c r="D40" s="205">
        <f t="shared" si="2"/>
        <v>1320</v>
      </c>
      <c r="E40" s="205">
        <f t="shared" si="2"/>
        <v>1160</v>
      </c>
    </row>
    <row r="41" spans="1:5" s="7" customFormat="1" ht="15" customHeight="1" x14ac:dyDescent="0.25">
      <c r="A41" s="35" t="s">
        <v>20</v>
      </c>
      <c r="B41" s="25">
        <f>(($B$32/B$37)*$B$28)+(($B$33/B$38)*$B$29)+((B$39/$B$34)*$B$30)+((B$40/$B$35)*$B$31)</f>
        <v>98.498245614035085</v>
      </c>
      <c r="C41" s="25">
        <f t="shared" ref="C41:E41" si="3">(($B$32/C$37)*$B$28)+(($B$33/C$38)*$B$29)+((C$39/$B$34)*$B$30)+((C$40/$B$35)*$B$31)</f>
        <v>86.498085951607067</v>
      </c>
      <c r="D41" s="25">
        <f t="shared" si="3"/>
        <v>93.39201404882543</v>
      </c>
      <c r="E41" s="25">
        <f t="shared" si="3"/>
        <v>91.637536729454709</v>
      </c>
    </row>
    <row r="42" spans="1:5" s="7" customFormat="1" x14ac:dyDescent="0.25">
      <c r="A42" s="35" t="s">
        <v>6</v>
      </c>
      <c r="B42" s="28">
        <f>RANK(B$41,$B$41:$E$41)</f>
        <v>1</v>
      </c>
      <c r="C42" s="28">
        <f>RANK(C$41,$B$41:$E$41)</f>
        <v>4</v>
      </c>
      <c r="D42" s="28">
        <f>RANK(D$41,$B$41:$E$41)</f>
        <v>2</v>
      </c>
      <c r="E42" s="28">
        <f>RANK(E$41,$B$41:$E$41)</f>
        <v>3</v>
      </c>
    </row>
    <row r="43" spans="1:5" s="7" customFormat="1" x14ac:dyDescent="0.25"/>
    <row r="44" spans="1:5" s="7" customFormat="1" ht="15" customHeight="1" x14ac:dyDescent="0.25">
      <c r="A44" s="23" t="s">
        <v>338</v>
      </c>
      <c r="B44" s="5">
        <f>MIN(B49:E49)</f>
        <v>7250</v>
      </c>
      <c r="C44" s="29"/>
      <c r="D44" s="12"/>
    </row>
    <row r="45" spans="1:5" s="7" customFormat="1" ht="15" customHeight="1" x14ac:dyDescent="0.25">
      <c r="A45" s="23" t="s">
        <v>336</v>
      </c>
      <c r="B45" s="5">
        <f>MIN(B50:E50)</f>
        <v>550</v>
      </c>
      <c r="C45" s="29"/>
      <c r="D45" s="12"/>
    </row>
    <row r="46" spans="1:5" s="7" customFormat="1" ht="15" customHeight="1" x14ac:dyDescent="0.25">
      <c r="A46" s="32" t="s">
        <v>8</v>
      </c>
      <c r="B46" s="206">
        <f>MAX(B51:E51)</f>
        <v>550</v>
      </c>
      <c r="C46" s="29"/>
      <c r="D46" s="12"/>
    </row>
    <row r="47" spans="1:5" s="7" customFormat="1" ht="15" customHeight="1" x14ac:dyDescent="0.25">
      <c r="A47" s="32" t="s">
        <v>436</v>
      </c>
      <c r="B47" s="206">
        <f>MAX(B52:E52)</f>
        <v>1440</v>
      </c>
      <c r="C47" s="29"/>
      <c r="D47" s="12"/>
    </row>
    <row r="48" spans="1:5" s="7" customFormat="1" x14ac:dyDescent="0.25">
      <c r="A48" s="34" t="s">
        <v>12</v>
      </c>
      <c r="B48" s="17" t="s">
        <v>15</v>
      </c>
      <c r="C48" s="17" t="s">
        <v>16</v>
      </c>
      <c r="D48" s="17" t="s">
        <v>17</v>
      </c>
      <c r="E48" s="17" t="s">
        <v>18</v>
      </c>
    </row>
    <row r="49" spans="1:5" s="7" customFormat="1" ht="15" customHeight="1" x14ac:dyDescent="0.25">
      <c r="A49" s="35" t="s">
        <v>252</v>
      </c>
      <c r="B49" s="11">
        <f>B6</f>
        <v>10150</v>
      </c>
      <c r="C49" s="11">
        <f>C6</f>
        <v>10500</v>
      </c>
      <c r="D49" s="11">
        <f>D6</f>
        <v>7250</v>
      </c>
      <c r="E49" s="11">
        <f>E6</f>
        <v>8750</v>
      </c>
    </row>
    <row r="50" spans="1:5" s="7" customFormat="1" ht="15" customHeight="1" x14ac:dyDescent="0.25">
      <c r="A50" s="35" t="s">
        <v>335</v>
      </c>
      <c r="B50" s="11">
        <f>B12</f>
        <v>570</v>
      </c>
      <c r="C50" s="11">
        <f>C12</f>
        <v>710</v>
      </c>
      <c r="D50" s="11">
        <f>D12</f>
        <v>670</v>
      </c>
      <c r="E50" s="11">
        <f>E12</f>
        <v>550</v>
      </c>
    </row>
    <row r="51" spans="1:5" s="7" customFormat="1" ht="15" customHeight="1" x14ac:dyDescent="0.25">
      <c r="A51" s="35" t="s">
        <v>337</v>
      </c>
      <c r="B51" s="205">
        <f>B33</f>
        <v>550</v>
      </c>
      <c r="C51" s="33">
        <f>C18</f>
        <v>420</v>
      </c>
      <c r="D51" s="33">
        <f>D18</f>
        <v>470</v>
      </c>
      <c r="E51" s="33">
        <f>E18</f>
        <v>390</v>
      </c>
    </row>
    <row r="52" spans="1:5" s="7" customFormat="1" ht="15" customHeight="1" x14ac:dyDescent="0.25">
      <c r="A52" s="35" t="s">
        <v>433</v>
      </c>
      <c r="B52" s="205">
        <f>B24</f>
        <v>1250</v>
      </c>
      <c r="C52" s="205">
        <f t="shared" ref="C52:E52" si="4">C24</f>
        <v>1120</v>
      </c>
      <c r="D52" s="205">
        <f t="shared" si="4"/>
        <v>1440</v>
      </c>
      <c r="E52" s="205">
        <f t="shared" si="4"/>
        <v>980</v>
      </c>
    </row>
    <row r="53" spans="1:5" s="7" customFormat="1" ht="15" customHeight="1" x14ac:dyDescent="0.25">
      <c r="A53" s="35" t="s">
        <v>20</v>
      </c>
      <c r="B53" s="25">
        <f>(($B$44/B$49)*$B$28)+(($B$45/B$50)*$B$29)+((B$51/$B$46)*$B$30)+((B$52/$B$47)*$B$31)</f>
        <v>85.23078529657478</v>
      </c>
      <c r="C53" s="25">
        <f>(($B$44/C$49)*$B$28)+(($B$45/C$50)*$B$29)+((C$51/$B$46)*$B$30)+((C$52/$B$47)*$B$31)</f>
        <v>73.940288193809323</v>
      </c>
      <c r="D53" s="25">
        <f>(($B$44/D$49)*$B$28)+(($B$45/D$50)*$B$29)+((D$51/$B$46)*$B$30)+((D$52/$B$47)*$B$31)</f>
        <v>93.508819538670281</v>
      </c>
      <c r="E53" s="25">
        <f>(($B$44/E$49)*$B$28)+(($B$45/E$50)*$B$29)+((E$51/$B$46)*$B$30)+((E$52/$B$47)*$B$31)</f>
        <v>80.93578643578644</v>
      </c>
    </row>
    <row r="54" spans="1:5" s="7" customFormat="1" x14ac:dyDescent="0.25">
      <c r="A54" s="35" t="s">
        <v>6</v>
      </c>
      <c r="B54" s="28">
        <f>RANK(B$53,$B$53:$E$53)</f>
        <v>2</v>
      </c>
      <c r="C54" s="28">
        <f>RANK(C$53,$B$53:$E$53)</f>
        <v>4</v>
      </c>
      <c r="D54" s="28">
        <f>RANK(D$53,$B$53:$E$53)</f>
        <v>1</v>
      </c>
      <c r="E54" s="28">
        <f>RANK(E$53,$B$53:$E$53)</f>
        <v>3</v>
      </c>
    </row>
    <row r="55" spans="1:5" s="7" customFormat="1" x14ac:dyDescent="0.25"/>
    <row r="56" spans="1:5" s="7" customFormat="1" ht="15" customHeight="1" x14ac:dyDescent="0.25">
      <c r="A56" s="23" t="s">
        <v>338</v>
      </c>
      <c r="B56" s="5">
        <f>MIN(B61:E61)</f>
        <v>7150</v>
      </c>
      <c r="C56" s="29"/>
      <c r="D56" s="12"/>
    </row>
    <row r="57" spans="1:5" s="7" customFormat="1" ht="15" customHeight="1" x14ac:dyDescent="0.25">
      <c r="A57" s="23" t="s">
        <v>336</v>
      </c>
      <c r="B57" s="5">
        <f>MIN(B62:E62)</f>
        <v>550</v>
      </c>
      <c r="C57" s="29"/>
      <c r="D57" s="12"/>
    </row>
    <row r="58" spans="1:5" s="7" customFormat="1" ht="15" customHeight="1" x14ac:dyDescent="0.25">
      <c r="A58" s="32" t="s">
        <v>8</v>
      </c>
      <c r="B58" s="26">
        <f>MAX(B63:E63)</f>
        <v>460</v>
      </c>
      <c r="C58" s="29"/>
      <c r="D58" s="12"/>
    </row>
    <row r="59" spans="1:5" s="7" customFormat="1" ht="15" customHeight="1" x14ac:dyDescent="0.25">
      <c r="A59" s="32" t="s">
        <v>436</v>
      </c>
      <c r="B59" s="206">
        <f>MAX(B64:E64)</f>
        <v>1520</v>
      </c>
      <c r="C59" s="29"/>
      <c r="D59" s="12"/>
    </row>
    <row r="60" spans="1:5" s="7" customFormat="1" x14ac:dyDescent="0.25">
      <c r="A60" s="34" t="s">
        <v>13</v>
      </c>
      <c r="B60" s="17" t="s">
        <v>15</v>
      </c>
      <c r="C60" s="17" t="s">
        <v>16</v>
      </c>
      <c r="D60" s="17" t="s">
        <v>17</v>
      </c>
      <c r="E60" s="17" t="s">
        <v>18</v>
      </c>
    </row>
    <row r="61" spans="1:5" s="7" customFormat="1" ht="15" customHeight="1" x14ac:dyDescent="0.25">
      <c r="A61" s="35" t="s">
        <v>252</v>
      </c>
      <c r="B61" s="11">
        <f>B7</f>
        <v>7150</v>
      </c>
      <c r="D61" s="11">
        <f>D7</f>
        <v>7300</v>
      </c>
      <c r="E61" s="11">
        <f>E7</f>
        <v>8500</v>
      </c>
    </row>
    <row r="62" spans="1:5" s="7" customFormat="1" ht="15" customHeight="1" x14ac:dyDescent="0.25">
      <c r="A62" s="35" t="s">
        <v>335</v>
      </c>
      <c r="B62" s="11">
        <f>B13</f>
        <v>630</v>
      </c>
      <c r="C62" s="11"/>
      <c r="D62" s="11">
        <f>D13</f>
        <v>630</v>
      </c>
      <c r="E62" s="11">
        <f>E13</f>
        <v>550</v>
      </c>
    </row>
    <row r="63" spans="1:5" s="7" customFormat="1" ht="15" customHeight="1" x14ac:dyDescent="0.25">
      <c r="A63" s="35" t="s">
        <v>337</v>
      </c>
      <c r="B63" s="205">
        <f>B19</f>
        <v>390</v>
      </c>
      <c r="C63" s="11"/>
      <c r="D63" s="205">
        <f>D19</f>
        <v>460</v>
      </c>
      <c r="E63" s="205">
        <f>E19</f>
        <v>460</v>
      </c>
    </row>
    <row r="64" spans="1:5" s="7" customFormat="1" ht="15" customHeight="1" x14ac:dyDescent="0.25">
      <c r="A64" s="35" t="s">
        <v>433</v>
      </c>
      <c r="B64" s="205">
        <f>B25</f>
        <v>1480</v>
      </c>
      <c r="C64" s="205"/>
      <c r="D64" s="205">
        <f t="shared" ref="D64:E64" si="5">D25</f>
        <v>1520</v>
      </c>
      <c r="E64" s="205">
        <f t="shared" si="5"/>
        <v>1210</v>
      </c>
    </row>
    <row r="65" spans="1:5" s="7" customFormat="1" ht="15" customHeight="1" x14ac:dyDescent="0.25">
      <c r="A65" s="35" t="s">
        <v>20</v>
      </c>
      <c r="B65" s="25">
        <f>(($B$56/B$61)*$B$28)+(($B$57/B$62)*$B$29)+((B$63/$B$58)*$B$30)+((B$64/$B$59)*$B$31)</f>
        <v>93.890523409974207</v>
      </c>
      <c r="C65" s="25"/>
      <c r="D65" s="25">
        <f t="shared" ref="D65:E65" si="6">(($B$56/D$61)*$B$28)+(($B$57/D$62)*$B$29)+((D$63/$B$58)*$B$30)+((D$64/$B$59)*$B$31)</f>
        <v>96.638399652098286</v>
      </c>
      <c r="E65" s="25">
        <f t="shared" si="6"/>
        <v>89.568111455108365</v>
      </c>
    </row>
    <row r="66" spans="1:5" s="7" customFormat="1" x14ac:dyDescent="0.25">
      <c r="A66" s="35" t="s">
        <v>6</v>
      </c>
      <c r="B66" s="28">
        <f>RANK(B$65,$B$65:$E$65)</f>
        <v>2</v>
      </c>
      <c r="C66" s="28"/>
      <c r="D66" s="28">
        <f>RANK(D$65,$B$65:$E$65)</f>
        <v>1</v>
      </c>
      <c r="E66" s="28">
        <f>RANK(E$65,$B$65:$E$65)</f>
        <v>3</v>
      </c>
    </row>
    <row r="67" spans="1:5" s="7" customFormat="1" x14ac:dyDescent="0.25"/>
    <row r="68" spans="1:5" s="7" customFormat="1" ht="15" customHeight="1" x14ac:dyDescent="0.25">
      <c r="A68" s="23" t="s">
        <v>338</v>
      </c>
      <c r="B68" s="5">
        <f>MIN(B73:E73)</f>
        <v>9500</v>
      </c>
      <c r="C68" s="29"/>
      <c r="D68" s="12"/>
    </row>
    <row r="69" spans="1:5" s="7" customFormat="1" ht="15" customHeight="1" x14ac:dyDescent="0.25">
      <c r="A69" s="23" t="s">
        <v>336</v>
      </c>
      <c r="B69" s="5">
        <f>MIN(B74:E74)</f>
        <v>350</v>
      </c>
      <c r="C69" s="29"/>
      <c r="D69" s="12"/>
    </row>
    <row r="70" spans="1:5" s="7" customFormat="1" ht="15" customHeight="1" x14ac:dyDescent="0.25">
      <c r="A70" s="32" t="s">
        <v>8</v>
      </c>
      <c r="B70" s="26">
        <f>MAX(B75:E75)</f>
        <v>480</v>
      </c>
      <c r="C70" s="29"/>
      <c r="D70" s="12"/>
    </row>
    <row r="71" spans="1:5" s="7" customFormat="1" ht="15" customHeight="1" x14ac:dyDescent="0.25">
      <c r="A71" s="32" t="s">
        <v>436</v>
      </c>
      <c r="B71" s="206">
        <f>MAX(B76:E76)</f>
        <v>1680</v>
      </c>
      <c r="C71" s="29"/>
      <c r="D71" s="12"/>
    </row>
    <row r="72" spans="1:5" s="7" customFormat="1" x14ac:dyDescent="0.25">
      <c r="A72" s="34" t="s">
        <v>14</v>
      </c>
      <c r="B72" s="17" t="s">
        <v>15</v>
      </c>
      <c r="C72" s="17" t="s">
        <v>16</v>
      </c>
      <c r="D72" s="17" t="s">
        <v>17</v>
      </c>
      <c r="E72" s="17" t="s">
        <v>18</v>
      </c>
    </row>
    <row r="73" spans="1:5" s="7" customFormat="1" ht="15" customHeight="1" x14ac:dyDescent="0.25">
      <c r="A73" s="35" t="s">
        <v>252</v>
      </c>
      <c r="B73" s="11">
        <f>B8</f>
        <v>9500</v>
      </c>
      <c r="C73" s="11">
        <f>C8</f>
        <v>11300</v>
      </c>
      <c r="D73" s="11">
        <f>D8</f>
        <v>12100</v>
      </c>
      <c r="E73" s="11">
        <f>E8</f>
        <v>10750</v>
      </c>
    </row>
    <row r="74" spans="1:5" s="7" customFormat="1" ht="15" customHeight="1" x14ac:dyDescent="0.25">
      <c r="A74" s="35" t="s">
        <v>335</v>
      </c>
      <c r="B74" s="11">
        <f>B14</f>
        <v>450</v>
      </c>
      <c r="C74" s="11">
        <f>C14</f>
        <v>350</v>
      </c>
      <c r="D74" s="11">
        <f>D14</f>
        <v>400</v>
      </c>
      <c r="E74" s="11">
        <f>E14</f>
        <v>450</v>
      </c>
    </row>
    <row r="75" spans="1:5" s="7" customFormat="1" ht="15" customHeight="1" x14ac:dyDescent="0.25">
      <c r="A75" s="35" t="s">
        <v>337</v>
      </c>
      <c r="B75" s="205">
        <f>B20</f>
        <v>420</v>
      </c>
      <c r="C75" s="205">
        <f>C20</f>
        <v>450</v>
      </c>
      <c r="D75" s="205">
        <f>D20</f>
        <v>480</v>
      </c>
      <c r="E75" s="205">
        <f>E20</f>
        <v>370</v>
      </c>
    </row>
    <row r="76" spans="1:5" s="7" customFormat="1" ht="15" customHeight="1" x14ac:dyDescent="0.25">
      <c r="A76" s="35" t="s">
        <v>433</v>
      </c>
      <c r="B76" s="205">
        <f>B26</f>
        <v>1680</v>
      </c>
      <c r="C76" s="205">
        <f t="shared" ref="C76:E76" si="7">C26</f>
        <v>960</v>
      </c>
      <c r="D76" s="205">
        <f t="shared" si="7"/>
        <v>960</v>
      </c>
      <c r="E76" s="205">
        <f t="shared" si="7"/>
        <v>1120</v>
      </c>
    </row>
    <row r="77" spans="1:5" s="7" customFormat="1" ht="15" customHeight="1" x14ac:dyDescent="0.25">
      <c r="A77" s="35" t="s">
        <v>20</v>
      </c>
      <c r="B77" s="25">
        <f>(($B$68/B$73)*$B$28)+(($B$69/B$74)*$B$29)+((B$75/$B$70)*$B$30)+((B$76/$B$71)*$B$31)</f>
        <v>93.055555555555557</v>
      </c>
      <c r="C77" s="25">
        <f t="shared" ref="C77:E77" si="8">(($B$68/C$73)*$B$28)+(($B$69/C$74)*$B$29)+((C$75/$B$70)*$B$30)+((C$76/$B$71)*$B$31)</f>
        <v>83.806890012642228</v>
      </c>
      <c r="D77" s="25">
        <f t="shared" si="8"/>
        <v>80.333530106257385</v>
      </c>
      <c r="E77" s="25">
        <f t="shared" si="8"/>
        <v>79.654392764857874</v>
      </c>
    </row>
    <row r="78" spans="1:5" s="7" customFormat="1" x14ac:dyDescent="0.25">
      <c r="A78" s="35" t="s">
        <v>6</v>
      </c>
      <c r="B78" s="28">
        <f>RANK(B$77,$B$77:$E$77)</f>
        <v>1</v>
      </c>
      <c r="C78" s="28">
        <f>RANK(C$77,$B$77:$E$77)</f>
        <v>2</v>
      </c>
      <c r="D78" s="28">
        <f>RANK(D$77,$B$77:$E$77)</f>
        <v>3</v>
      </c>
      <c r="E78" s="28">
        <f>RANK(E$77,$B$77:$E$77)</f>
        <v>4</v>
      </c>
    </row>
    <row r="79" spans="1:5" s="7" customFormat="1" x14ac:dyDescent="0.25"/>
    <row r="80" spans="1:5" s="7" customFormat="1" x14ac:dyDescent="0.25">
      <c r="A80" s="36" t="s">
        <v>10</v>
      </c>
    </row>
    <row r="81" spans="1:7" s="7" customFormat="1" x14ac:dyDescent="0.25">
      <c r="A81" s="7" t="s">
        <v>341</v>
      </c>
    </row>
    <row r="82" spans="1:7" s="7" customFormat="1" x14ac:dyDescent="0.25">
      <c r="A82" s="7" t="s">
        <v>342</v>
      </c>
    </row>
    <row r="83" spans="1:7" s="7" customFormat="1" x14ac:dyDescent="0.25">
      <c r="A83" s="7" t="s">
        <v>343</v>
      </c>
    </row>
    <row r="84" spans="1:7" s="7" customFormat="1" x14ac:dyDescent="0.25">
      <c r="A84" s="7" t="s">
        <v>344</v>
      </c>
    </row>
    <row r="85" spans="1:7" s="7" customFormat="1" x14ac:dyDescent="0.25">
      <c r="A85" s="7" t="s">
        <v>99</v>
      </c>
    </row>
    <row r="87" spans="1:7" s="7" customFormat="1" x14ac:dyDescent="0.25"/>
    <row r="88" spans="1:7" s="7" customFormat="1" ht="15.75" x14ac:dyDescent="0.25">
      <c r="A88" s="38" t="s">
        <v>110</v>
      </c>
      <c r="B88" s="39"/>
      <c r="C88" s="39"/>
      <c r="D88" s="39"/>
      <c r="E88" s="39"/>
    </row>
    <row r="89" spans="1:7" x14ac:dyDescent="0.25">
      <c r="A89" s="36" t="s">
        <v>19</v>
      </c>
    </row>
    <row r="90" spans="1:7" x14ac:dyDescent="0.25">
      <c r="A90" s="231" t="s">
        <v>111</v>
      </c>
      <c r="B90" s="231"/>
      <c r="C90" s="231"/>
      <c r="D90" s="231"/>
      <c r="E90" s="231"/>
    </row>
    <row r="91" spans="1:7" s="7" customFormat="1" x14ac:dyDescent="0.25">
      <c r="A91" s="7" t="s">
        <v>112</v>
      </c>
    </row>
    <row r="92" spans="1:7" s="7" customFormat="1" x14ac:dyDescent="0.25"/>
    <row r="93" spans="1:7" s="7" customFormat="1" x14ac:dyDescent="0.25">
      <c r="A93" s="35" t="s">
        <v>252</v>
      </c>
      <c r="B93" s="17" t="s">
        <v>15</v>
      </c>
      <c r="C93" s="17" t="s">
        <v>16</v>
      </c>
      <c r="D93" s="17" t="s">
        <v>17</v>
      </c>
      <c r="E93" s="17" t="s">
        <v>18</v>
      </c>
    </row>
    <row r="94" spans="1:7" s="7" customFormat="1" x14ac:dyDescent="0.25">
      <c r="A94" s="15" t="s">
        <v>11</v>
      </c>
      <c r="B94" s="11">
        <f t="shared" ref="B94:E95" si="9">B5</f>
        <v>8200</v>
      </c>
      <c r="C94" s="11">
        <f t="shared" si="9"/>
        <v>10000</v>
      </c>
      <c r="D94" s="11">
        <f t="shared" si="9"/>
        <v>8350</v>
      </c>
      <c r="E94" s="11">
        <f t="shared" si="9"/>
        <v>8290</v>
      </c>
      <c r="G94"/>
    </row>
    <row r="95" spans="1:7" s="7" customFormat="1" x14ac:dyDescent="0.25">
      <c r="A95" s="15" t="s">
        <v>12</v>
      </c>
      <c r="B95" s="11">
        <f t="shared" si="9"/>
        <v>10150</v>
      </c>
      <c r="C95" s="11">
        <f t="shared" si="9"/>
        <v>10500</v>
      </c>
      <c r="D95" s="11">
        <f t="shared" si="9"/>
        <v>7250</v>
      </c>
      <c r="E95" s="11">
        <f t="shared" si="9"/>
        <v>8750</v>
      </c>
    </row>
    <row r="96" spans="1:7" s="7" customFormat="1" x14ac:dyDescent="0.25">
      <c r="A96" s="15" t="s">
        <v>13</v>
      </c>
      <c r="B96" s="11">
        <f>B7</f>
        <v>7150</v>
      </c>
      <c r="C96" s="27">
        <f>MAX(B96,D96,E96)</f>
        <v>8500</v>
      </c>
      <c r="D96" s="11">
        <f>D7</f>
        <v>7300</v>
      </c>
      <c r="E96" s="11">
        <f>E7</f>
        <v>8500</v>
      </c>
    </row>
    <row r="97" spans="1:5" s="7" customFormat="1" x14ac:dyDescent="0.25">
      <c r="A97" s="15" t="s">
        <v>14</v>
      </c>
      <c r="B97" s="11">
        <f>B8</f>
        <v>9500</v>
      </c>
      <c r="C97" s="11">
        <f>C8</f>
        <v>11300</v>
      </c>
      <c r="D97" s="11">
        <f>D8</f>
        <v>12100</v>
      </c>
      <c r="E97" s="11">
        <f>E8</f>
        <v>10750</v>
      </c>
    </row>
    <row r="98" spans="1:5" s="1" customFormat="1" x14ac:dyDescent="0.25">
      <c r="A98" s="18" t="s">
        <v>345</v>
      </c>
      <c r="B98" s="19">
        <f>SUM(B94:B97)</f>
        <v>35000</v>
      </c>
      <c r="C98" s="19">
        <f>SUM(C94:C97)</f>
        <v>40300</v>
      </c>
      <c r="D98" s="19">
        <f>SUM(D94:D97)</f>
        <v>35000</v>
      </c>
      <c r="E98" s="19">
        <f>SUM(E94:E97)</f>
        <v>36290</v>
      </c>
    </row>
    <row r="99" spans="1:5" s="1" customFormat="1" x14ac:dyDescent="0.25">
      <c r="A99" s="21" t="s">
        <v>348</v>
      </c>
      <c r="B99" s="22">
        <v>0.1</v>
      </c>
      <c r="C99" s="22">
        <v>0.05</v>
      </c>
      <c r="D99" s="22">
        <v>0.02</v>
      </c>
      <c r="E99" s="22">
        <v>0.05</v>
      </c>
    </row>
    <row r="100" spans="1:5" s="1" customFormat="1" x14ac:dyDescent="0.25">
      <c r="A100" s="16" t="s">
        <v>346</v>
      </c>
      <c r="B100" s="19">
        <f>B98-(B98*B99)</f>
        <v>31500</v>
      </c>
      <c r="C100" s="19">
        <f>C98-(C98*C99)</f>
        <v>38285</v>
      </c>
      <c r="D100" s="19">
        <f>D98-(D98*D99)</f>
        <v>34300</v>
      </c>
      <c r="E100" s="19">
        <f>E98-(E98*E99)</f>
        <v>34475.5</v>
      </c>
    </row>
    <row r="102" spans="1:5" s="7" customFormat="1" x14ac:dyDescent="0.25">
      <c r="A102" s="35" t="s">
        <v>335</v>
      </c>
      <c r="B102" s="17" t="s">
        <v>15</v>
      </c>
      <c r="C102" s="17" t="s">
        <v>16</v>
      </c>
      <c r="D102" s="17" t="s">
        <v>17</v>
      </c>
      <c r="E102" s="17" t="s">
        <v>18</v>
      </c>
    </row>
    <row r="103" spans="1:5" s="7" customFormat="1" x14ac:dyDescent="0.25">
      <c r="A103" s="15" t="s">
        <v>11</v>
      </c>
      <c r="B103" s="11">
        <f>B11</f>
        <v>570</v>
      </c>
      <c r="C103" s="11">
        <f>C11</f>
        <v>710</v>
      </c>
      <c r="D103" s="11">
        <f>D11</f>
        <v>640</v>
      </c>
      <c r="E103" s="11">
        <f>E11</f>
        <v>550</v>
      </c>
    </row>
    <row r="104" spans="1:5" s="7" customFormat="1" x14ac:dyDescent="0.25">
      <c r="A104" s="15" t="s">
        <v>12</v>
      </c>
      <c r="B104" s="11">
        <f>B12</f>
        <v>570</v>
      </c>
      <c r="C104" s="11">
        <f>C12</f>
        <v>710</v>
      </c>
      <c r="D104" s="11">
        <f>D12</f>
        <v>670</v>
      </c>
      <c r="E104" s="11">
        <f>E12</f>
        <v>550</v>
      </c>
    </row>
    <row r="105" spans="1:5" s="7" customFormat="1" x14ac:dyDescent="0.25">
      <c r="A105" s="15" t="s">
        <v>13</v>
      </c>
      <c r="B105" s="11">
        <f>B13</f>
        <v>630</v>
      </c>
      <c r="C105" s="27">
        <f>MAX(B105,D105,E105)</f>
        <v>630</v>
      </c>
      <c r="D105" s="11">
        <f>D13</f>
        <v>630</v>
      </c>
      <c r="E105" s="11">
        <f>E13</f>
        <v>550</v>
      </c>
    </row>
    <row r="106" spans="1:5" s="7" customFormat="1" x14ac:dyDescent="0.25">
      <c r="A106" s="15" t="s">
        <v>14</v>
      </c>
      <c r="B106" s="11">
        <f>B14</f>
        <v>450</v>
      </c>
      <c r="C106" s="11">
        <f>C14</f>
        <v>350</v>
      </c>
      <c r="D106" s="11">
        <f>D14</f>
        <v>400</v>
      </c>
      <c r="E106" s="11">
        <f>E14</f>
        <v>450</v>
      </c>
    </row>
    <row r="107" spans="1:5" s="1" customFormat="1" x14ac:dyDescent="0.25">
      <c r="A107" s="16" t="s">
        <v>347</v>
      </c>
      <c r="B107" s="19">
        <f>SUM(B103:B106)</f>
        <v>2220</v>
      </c>
      <c r="C107" s="19">
        <f>SUM(C103:C106)</f>
        <v>2400</v>
      </c>
      <c r="D107" s="19">
        <f>SUM(D103:D106)</f>
        <v>2340</v>
      </c>
      <c r="E107" s="19">
        <f>SUM(E103:E106)</f>
        <v>2100</v>
      </c>
    </row>
    <row r="108" spans="1:5" s="7" customFormat="1" x14ac:dyDescent="0.25"/>
    <row r="109" spans="1:5" x14ac:dyDescent="0.25">
      <c r="A109" s="35" t="s">
        <v>337</v>
      </c>
      <c r="B109" s="17" t="s">
        <v>15</v>
      </c>
      <c r="C109" s="17" t="s">
        <v>16</v>
      </c>
      <c r="D109" s="17" t="s">
        <v>17</v>
      </c>
      <c r="E109" s="17" t="s">
        <v>18</v>
      </c>
    </row>
    <row r="110" spans="1:5" x14ac:dyDescent="0.25">
      <c r="A110" s="15" t="s">
        <v>11</v>
      </c>
      <c r="B110" s="207">
        <f t="shared" ref="B110:E111" si="10">B17</f>
        <v>480</v>
      </c>
      <c r="C110" s="207">
        <f t="shared" si="10"/>
        <v>500</v>
      </c>
      <c r="D110" s="207">
        <f t="shared" si="10"/>
        <v>500</v>
      </c>
      <c r="E110" s="207">
        <f t="shared" si="10"/>
        <v>430</v>
      </c>
    </row>
    <row r="111" spans="1:5" x14ac:dyDescent="0.25">
      <c r="A111" s="15" t="s">
        <v>12</v>
      </c>
      <c r="B111" s="207">
        <f t="shared" si="10"/>
        <v>400</v>
      </c>
      <c r="C111" s="207">
        <f t="shared" si="10"/>
        <v>420</v>
      </c>
      <c r="D111" s="207">
        <f t="shared" si="10"/>
        <v>470</v>
      </c>
      <c r="E111" s="207">
        <f t="shared" si="10"/>
        <v>390</v>
      </c>
    </row>
    <row r="112" spans="1:5" x14ac:dyDescent="0.25">
      <c r="A112" s="15" t="s">
        <v>13</v>
      </c>
      <c r="B112" s="207">
        <f>B19</f>
        <v>390</v>
      </c>
      <c r="C112" s="209">
        <f>MIN(B112,D112,E112)</f>
        <v>390</v>
      </c>
      <c r="D112" s="207">
        <f>D19</f>
        <v>460</v>
      </c>
      <c r="E112" s="207">
        <f>E19</f>
        <v>460</v>
      </c>
    </row>
    <row r="113" spans="1:5" x14ac:dyDescent="0.25">
      <c r="A113" s="15" t="s">
        <v>14</v>
      </c>
      <c r="B113" s="207">
        <f>B20</f>
        <v>420</v>
      </c>
      <c r="C113" s="207">
        <f>C20</f>
        <v>450</v>
      </c>
      <c r="D113" s="207">
        <f>D20</f>
        <v>480</v>
      </c>
      <c r="E113" s="207">
        <f>E20</f>
        <v>370</v>
      </c>
    </row>
    <row r="114" spans="1:5" x14ac:dyDescent="0.25">
      <c r="A114" s="16" t="s">
        <v>21</v>
      </c>
      <c r="B114" s="24">
        <f>AVERAGE(B110:B113)</f>
        <v>422.5</v>
      </c>
      <c r="C114" s="24">
        <f>AVERAGE(C110:C113)</f>
        <v>440</v>
      </c>
      <c r="D114" s="24">
        <f>AVERAGE(D110:D113)</f>
        <v>477.5</v>
      </c>
      <c r="E114" s="24">
        <f>AVERAGE(E110:E113)</f>
        <v>412.5</v>
      </c>
    </row>
    <row r="116" spans="1:5" s="7" customFormat="1" x14ac:dyDescent="0.25">
      <c r="A116" s="35" t="s">
        <v>433</v>
      </c>
      <c r="B116" s="17" t="s">
        <v>15</v>
      </c>
      <c r="C116" s="17" t="s">
        <v>16</v>
      </c>
      <c r="D116" s="17" t="s">
        <v>17</v>
      </c>
      <c r="E116" s="17" t="s">
        <v>18</v>
      </c>
    </row>
    <row r="117" spans="1:5" s="7" customFormat="1" x14ac:dyDescent="0.25">
      <c r="A117" s="15" t="s">
        <v>11</v>
      </c>
      <c r="B117" s="207">
        <f>B23</f>
        <v>1560</v>
      </c>
      <c r="C117" s="207">
        <f t="shared" ref="C117:E117" si="11">C23</f>
        <v>1420</v>
      </c>
      <c r="D117" s="207">
        <f t="shared" si="11"/>
        <v>1320</v>
      </c>
      <c r="E117" s="207">
        <f t="shared" si="11"/>
        <v>1160</v>
      </c>
    </row>
    <row r="118" spans="1:5" s="7" customFormat="1" x14ac:dyDescent="0.25">
      <c r="A118" s="15" t="s">
        <v>12</v>
      </c>
      <c r="B118" s="207">
        <f t="shared" ref="B118:E120" si="12">B24</f>
        <v>1250</v>
      </c>
      <c r="C118" s="207">
        <f t="shared" si="12"/>
        <v>1120</v>
      </c>
      <c r="D118" s="207">
        <f t="shared" si="12"/>
        <v>1440</v>
      </c>
      <c r="E118" s="207">
        <f t="shared" si="12"/>
        <v>980</v>
      </c>
    </row>
    <row r="119" spans="1:5" s="7" customFormat="1" x14ac:dyDescent="0.25">
      <c r="A119" s="15" t="s">
        <v>13</v>
      </c>
      <c r="B119" s="207">
        <f t="shared" si="12"/>
        <v>1480</v>
      </c>
      <c r="C119" s="209">
        <f>MIN(B119,D119,E119)</f>
        <v>1210</v>
      </c>
      <c r="D119" s="207">
        <f t="shared" si="12"/>
        <v>1520</v>
      </c>
      <c r="E119" s="207">
        <f t="shared" si="12"/>
        <v>1210</v>
      </c>
    </row>
    <row r="120" spans="1:5" s="7" customFormat="1" x14ac:dyDescent="0.25">
      <c r="A120" s="15" t="s">
        <v>14</v>
      </c>
      <c r="B120" s="207">
        <f t="shared" si="12"/>
        <v>1680</v>
      </c>
      <c r="C120" s="207">
        <f t="shared" si="12"/>
        <v>960</v>
      </c>
      <c r="D120" s="207">
        <f t="shared" si="12"/>
        <v>960</v>
      </c>
      <c r="E120" s="207">
        <f t="shared" si="12"/>
        <v>1120</v>
      </c>
    </row>
    <row r="121" spans="1:5" s="7" customFormat="1" x14ac:dyDescent="0.25">
      <c r="A121" s="16" t="s">
        <v>21</v>
      </c>
      <c r="B121" s="24">
        <f>AVERAGE(B117:B120)</f>
        <v>1492.5</v>
      </c>
      <c r="C121" s="24">
        <f>AVERAGE(C117:C120)</f>
        <v>1177.5</v>
      </c>
      <c r="D121" s="24">
        <f>AVERAGE(D117:D120)</f>
        <v>1310</v>
      </c>
      <c r="E121" s="24">
        <f>AVERAGE(E117:E120)</f>
        <v>1117.5</v>
      </c>
    </row>
    <row r="122" spans="1:5" s="7" customFormat="1" x14ac:dyDescent="0.25"/>
    <row r="123" spans="1:5" x14ac:dyDescent="0.25">
      <c r="A123" s="23" t="s">
        <v>340</v>
      </c>
      <c r="B123" s="4">
        <v>40</v>
      </c>
      <c r="C123" s="3"/>
      <c r="D123" s="3"/>
    </row>
    <row r="124" spans="1:5" s="7" customFormat="1" x14ac:dyDescent="0.25">
      <c r="A124" s="23" t="s">
        <v>339</v>
      </c>
      <c r="B124" s="4">
        <v>20</v>
      </c>
      <c r="C124" s="3"/>
      <c r="D124" s="3"/>
    </row>
    <row r="125" spans="1:5" x14ac:dyDescent="0.25">
      <c r="A125" s="23" t="s">
        <v>7</v>
      </c>
      <c r="B125" s="4">
        <v>20</v>
      </c>
      <c r="C125" s="3"/>
      <c r="D125" s="3"/>
    </row>
    <row r="126" spans="1:5" s="7" customFormat="1" x14ac:dyDescent="0.25">
      <c r="A126" s="23" t="s">
        <v>434</v>
      </c>
      <c r="B126" s="4">
        <v>20</v>
      </c>
      <c r="C126" s="3"/>
      <c r="D126" s="3"/>
    </row>
    <row r="127" spans="1:5" x14ac:dyDescent="0.25">
      <c r="A127" s="23" t="s">
        <v>338</v>
      </c>
      <c r="B127" s="5">
        <f>MIN(B132:E132)</f>
        <v>31500</v>
      </c>
      <c r="C127" s="3"/>
      <c r="D127" s="3"/>
    </row>
    <row r="128" spans="1:5" ht="15" customHeight="1" x14ac:dyDescent="0.25">
      <c r="A128" s="23" t="s">
        <v>336</v>
      </c>
      <c r="B128" s="5">
        <f>MIN(B132:E133)</f>
        <v>2100</v>
      </c>
      <c r="C128" s="3"/>
      <c r="D128" s="3"/>
    </row>
    <row r="129" spans="1:5" s="7" customFormat="1" x14ac:dyDescent="0.25">
      <c r="A129" s="32" t="s">
        <v>435</v>
      </c>
      <c r="B129" s="206">
        <f>MAX(B134:E134)</f>
        <v>477.5</v>
      </c>
      <c r="C129" s="3"/>
      <c r="D129" s="3"/>
    </row>
    <row r="130" spans="1:5" s="7" customFormat="1" x14ac:dyDescent="0.25">
      <c r="A130" s="32" t="s">
        <v>436</v>
      </c>
      <c r="B130" s="26">
        <f>MAX(B135:E135)</f>
        <v>1492.5</v>
      </c>
      <c r="C130" s="3"/>
      <c r="D130" s="3"/>
    </row>
    <row r="131" spans="1:5" x14ac:dyDescent="0.25">
      <c r="A131" s="37" t="s">
        <v>23</v>
      </c>
      <c r="B131" s="17" t="s">
        <v>15</v>
      </c>
      <c r="C131" s="17" t="s">
        <v>16</v>
      </c>
      <c r="D131" s="17" t="s">
        <v>17</v>
      </c>
      <c r="E131" s="17" t="s">
        <v>18</v>
      </c>
    </row>
    <row r="132" spans="1:5" x14ac:dyDescent="0.25">
      <c r="A132" s="16" t="s">
        <v>346</v>
      </c>
      <c r="B132" s="11">
        <f>B100</f>
        <v>31500</v>
      </c>
      <c r="C132" s="11">
        <f t="shared" ref="C132:E132" si="13">C100</f>
        <v>38285</v>
      </c>
      <c r="D132" s="11">
        <f t="shared" si="13"/>
        <v>34300</v>
      </c>
      <c r="E132" s="11">
        <f t="shared" si="13"/>
        <v>34475.5</v>
      </c>
    </row>
    <row r="133" spans="1:5" s="7" customFormat="1" x14ac:dyDescent="0.25">
      <c r="A133" s="16" t="s">
        <v>347</v>
      </c>
      <c r="B133" s="11">
        <f>B107</f>
        <v>2220</v>
      </c>
      <c r="C133" s="11">
        <f t="shared" ref="C133:E133" si="14">C107</f>
        <v>2400</v>
      </c>
      <c r="D133" s="11">
        <f t="shared" si="14"/>
        <v>2340</v>
      </c>
      <c r="E133" s="11">
        <f t="shared" si="14"/>
        <v>2100</v>
      </c>
    </row>
    <row r="134" spans="1:5" x14ac:dyDescent="0.25">
      <c r="A134" s="16" t="s">
        <v>437</v>
      </c>
      <c r="B134" s="33">
        <f>B114</f>
        <v>422.5</v>
      </c>
      <c r="C134" s="33">
        <f t="shared" ref="C134:E134" si="15">C114</f>
        <v>440</v>
      </c>
      <c r="D134" s="33">
        <f t="shared" si="15"/>
        <v>477.5</v>
      </c>
      <c r="E134" s="33">
        <f t="shared" si="15"/>
        <v>412.5</v>
      </c>
    </row>
    <row r="135" spans="1:5" s="7" customFormat="1" x14ac:dyDescent="0.25">
      <c r="A135" s="16" t="s">
        <v>438</v>
      </c>
      <c r="B135" s="33">
        <f>B121</f>
        <v>1492.5</v>
      </c>
      <c r="C135" s="33">
        <f t="shared" ref="C135:E135" si="16">C121</f>
        <v>1177.5</v>
      </c>
      <c r="D135" s="33">
        <f t="shared" si="16"/>
        <v>1310</v>
      </c>
      <c r="E135" s="33">
        <f t="shared" si="16"/>
        <v>1117.5</v>
      </c>
    </row>
    <row r="136" spans="1:5" x14ac:dyDescent="0.25">
      <c r="A136" s="35" t="s">
        <v>20</v>
      </c>
      <c r="B136" s="25">
        <f>(($B$127/B$132)*$B$123)+(($B$128/B$133)*$B$124)+((B$134/$B$129)*$B$125)+((B$135/$B$130)*$B$126)</f>
        <v>96.615253997452953</v>
      </c>
      <c r="C136" s="25">
        <f t="shared" ref="C136:E136" si="17">(($B$127/C$132)*$B$123)+(($B$128/C$133)*$B$124)+((C$134/$B$129)*$B$125)+((C$135/$B$130)*$B$126)</f>
        <v>84.619275617630109</v>
      </c>
      <c r="D136" s="25">
        <f t="shared" si="17"/>
        <v>92.237850687240496</v>
      </c>
      <c r="E136" s="25">
        <f t="shared" si="17"/>
        <v>88.800054572291486</v>
      </c>
    </row>
    <row r="137" spans="1:5" x14ac:dyDescent="0.25">
      <c r="A137" s="35" t="s">
        <v>6</v>
      </c>
      <c r="B137" s="28">
        <f>RANK(B$136,$B$136:$E$136)</f>
        <v>1</v>
      </c>
      <c r="C137" s="28">
        <f>RANK(C$136,$B$136:$E$136)</f>
        <v>4</v>
      </c>
      <c r="D137" s="28">
        <f>RANK(D$136,$B$136:$E$136)</f>
        <v>2</v>
      </c>
      <c r="E137" s="28">
        <f>RANK(E$136,$B$136:$E$136)</f>
        <v>3</v>
      </c>
    </row>
    <row r="139" spans="1:5" x14ac:dyDescent="0.25">
      <c r="A139" s="7" t="s">
        <v>109</v>
      </c>
    </row>
  </sheetData>
  <sheetProtection algorithmName="SHA-512" hashValue="ojgKwYW12IbRvxAszS1/GTLSotryCsh8W2euhFvtYlCYIbM+QtSgbHxECxRX1gJ8cehUoy/uogDvQYXVWKq8hQ==" saltValue="qbKFsBuAnOKUHAxpqCIyMg==" spinCount="100000" sheet="1" objects="1" scenarios="1"/>
  <mergeCells count="1">
    <mergeCell ref="A90:E90"/>
  </mergeCells>
  <hyperlinks>
    <hyperlink ref="A1" location="Inhaltsverzeichnis!A1" display="Zurück zum Inhaltsverzeichnis" xr:uid="{00000000-0004-0000-0700-000000000000}"/>
  </hyperlinks>
  <pageMargins left="0.7" right="0.7" top="0.78740157499999996" bottom="0.78740157499999996"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E90BC-C784-48E9-87B3-0193A4EE389F}">
  <dimension ref="A1:G102"/>
  <sheetViews>
    <sheetView topLeftCell="A58" workbookViewId="0">
      <selection activeCell="A79" sqref="A77:G79"/>
    </sheetView>
  </sheetViews>
  <sheetFormatPr baseColWidth="10" defaultColWidth="107.140625" defaultRowHeight="15" x14ac:dyDescent="0.25"/>
  <cols>
    <col min="1" max="1" width="17.28515625" style="7" customWidth="1"/>
    <col min="2" max="2" width="100.85546875" style="7" customWidth="1"/>
    <col min="3" max="3" width="40.42578125" style="7" bestFit="1" customWidth="1"/>
    <col min="4" max="4" width="20.42578125" style="7" bestFit="1" customWidth="1"/>
    <col min="5" max="5" width="13" style="7" customWidth="1"/>
    <col min="6" max="6" width="18.5703125" style="7" bestFit="1" customWidth="1"/>
    <col min="7" max="7" width="11.28515625" style="7" customWidth="1"/>
    <col min="8" max="16384" width="107.140625" style="7"/>
  </cols>
  <sheetData>
    <row r="1" spans="1:7" x14ac:dyDescent="0.25">
      <c r="A1" s="135" t="s">
        <v>85</v>
      </c>
    </row>
    <row r="2" spans="1:7" ht="21" customHeight="1" x14ac:dyDescent="0.25">
      <c r="A2" s="221" t="s">
        <v>423</v>
      </c>
      <c r="B2" s="223"/>
      <c r="C2" s="223"/>
      <c r="D2" s="223"/>
      <c r="E2" s="223"/>
      <c r="F2" s="223"/>
      <c r="G2" s="223"/>
    </row>
    <row r="3" spans="1:7" x14ac:dyDescent="0.25">
      <c r="A3" s="232" t="s">
        <v>394</v>
      </c>
      <c r="B3" s="232"/>
      <c r="C3" s="232"/>
      <c r="D3" s="232"/>
      <c r="E3" s="232"/>
      <c r="F3" s="232"/>
      <c r="G3" s="232"/>
    </row>
    <row r="4" spans="1:7" x14ac:dyDescent="0.25">
      <c r="A4" s="233" t="s">
        <v>3</v>
      </c>
      <c r="B4" s="234" t="s">
        <v>139</v>
      </c>
      <c r="C4" s="234"/>
      <c r="D4" s="234"/>
      <c r="E4" s="234"/>
      <c r="F4" s="234"/>
      <c r="G4" s="234"/>
    </row>
    <row r="5" spans="1:7" x14ac:dyDescent="0.25">
      <c r="A5" s="233" t="s">
        <v>4</v>
      </c>
      <c r="B5" s="234" t="s">
        <v>241</v>
      </c>
      <c r="C5" s="234"/>
      <c r="D5" s="234"/>
      <c r="E5" s="234"/>
      <c r="F5" s="234"/>
      <c r="G5" s="234"/>
    </row>
    <row r="6" spans="1:7" x14ac:dyDescent="0.25">
      <c r="A6" s="233" t="s">
        <v>424</v>
      </c>
      <c r="B6" s="234"/>
      <c r="C6" s="234"/>
      <c r="D6" s="234"/>
      <c r="E6" s="234"/>
      <c r="F6" s="234"/>
      <c r="G6" s="234"/>
    </row>
    <row r="7" spans="1:7" x14ac:dyDescent="0.25">
      <c r="A7" s="235"/>
      <c r="B7" s="235"/>
      <c r="C7" s="235"/>
      <c r="D7" s="235"/>
      <c r="E7" s="235"/>
      <c r="F7" s="235"/>
      <c r="G7" s="235"/>
    </row>
    <row r="8" spans="1:7" x14ac:dyDescent="0.25">
      <c r="A8" s="233" t="s">
        <v>427</v>
      </c>
      <c r="B8" s="234"/>
      <c r="C8" s="234"/>
      <c r="D8" s="234"/>
      <c r="E8" s="234"/>
      <c r="F8" s="234"/>
      <c r="G8" s="234"/>
    </row>
    <row r="9" spans="1:7" x14ac:dyDescent="0.25">
      <c r="A9" s="283" t="s">
        <v>428</v>
      </c>
      <c r="B9" s="234"/>
      <c r="C9" s="234"/>
      <c r="D9" s="234"/>
      <c r="E9" s="234"/>
      <c r="F9" s="234"/>
      <c r="G9" s="234"/>
    </row>
    <row r="10" spans="1:7" x14ac:dyDescent="0.25">
      <c r="A10" s="235"/>
      <c r="B10" s="235"/>
      <c r="C10" s="235"/>
      <c r="D10" s="235"/>
      <c r="E10" s="235"/>
      <c r="F10" s="235"/>
      <c r="G10" s="235"/>
    </row>
    <row r="11" spans="1:7" x14ac:dyDescent="0.25">
      <c r="A11" s="233" t="s">
        <v>425</v>
      </c>
      <c r="B11" s="234"/>
      <c r="C11" s="234"/>
      <c r="D11" s="234"/>
      <c r="E11" s="234"/>
      <c r="F11" s="234"/>
      <c r="G11" s="234"/>
    </row>
    <row r="12" spans="1:7" x14ac:dyDescent="0.25">
      <c r="A12" s="283" t="s">
        <v>426</v>
      </c>
      <c r="B12" s="234"/>
      <c r="C12" s="234"/>
      <c r="D12" s="234"/>
      <c r="E12" s="234"/>
      <c r="F12" s="234"/>
      <c r="G12" s="234"/>
    </row>
    <row r="13" spans="1:7" x14ac:dyDescent="0.25">
      <c r="A13" s="236"/>
      <c r="B13" s="237"/>
      <c r="C13" s="237"/>
      <c r="D13" s="237"/>
      <c r="E13" s="237"/>
      <c r="F13" s="237"/>
      <c r="G13" s="237"/>
    </row>
    <row r="14" spans="1:7" x14ac:dyDescent="0.25">
      <c r="A14" s="238" t="s">
        <v>395</v>
      </c>
      <c r="B14" s="239"/>
      <c r="C14" s="239"/>
      <c r="D14" s="239"/>
      <c r="E14" s="239"/>
      <c r="F14" s="239"/>
      <c r="G14" s="239"/>
    </row>
    <row r="15" spans="1:7" ht="15.75" thickBot="1" x14ac:dyDescent="0.3"/>
    <row r="16" spans="1:7" ht="45.75" thickBot="1" x14ac:dyDescent="0.3">
      <c r="A16" s="240" t="s">
        <v>396</v>
      </c>
      <c r="B16" s="241" t="s">
        <v>397</v>
      </c>
      <c r="C16" s="243" t="s">
        <v>398</v>
      </c>
      <c r="D16" s="243" t="s">
        <v>350</v>
      </c>
      <c r="E16" s="242" t="s">
        <v>399</v>
      </c>
      <c r="F16" s="243" t="s">
        <v>400</v>
      </c>
      <c r="G16" s="244" t="s">
        <v>417</v>
      </c>
    </row>
    <row r="17" spans="1:7" ht="15.75" x14ac:dyDescent="0.25">
      <c r="A17" s="256" t="s">
        <v>416</v>
      </c>
      <c r="B17" s="257"/>
      <c r="C17" s="257"/>
      <c r="D17" s="257"/>
      <c r="E17" s="257"/>
      <c r="F17" s="257"/>
      <c r="G17" s="258"/>
    </row>
    <row r="18" spans="1:7" x14ac:dyDescent="0.25">
      <c r="A18" s="245">
        <v>1</v>
      </c>
      <c r="B18" s="246" t="s">
        <v>351</v>
      </c>
      <c r="C18" s="249"/>
      <c r="D18" s="249"/>
      <c r="E18" s="250">
        <v>10</v>
      </c>
      <c r="F18" s="250">
        <f t="shared" ref="F18" si="0">E18*C18</f>
        <v>0</v>
      </c>
      <c r="G18" s="251">
        <f t="shared" ref="G18" si="1">E18*5</f>
        <v>50</v>
      </c>
    </row>
    <row r="19" spans="1:7" x14ac:dyDescent="0.25">
      <c r="A19" s="247">
        <f>+A18+1</f>
        <v>2</v>
      </c>
      <c r="B19" s="248" t="s">
        <v>352</v>
      </c>
      <c r="C19" s="249"/>
      <c r="D19" s="249"/>
      <c r="E19" s="250">
        <v>8</v>
      </c>
      <c r="F19" s="250">
        <f t="shared" ref="F19:F23" si="2">E19*C19</f>
        <v>0</v>
      </c>
      <c r="G19" s="251">
        <f t="shared" ref="G19:G23" si="3">E19*5</f>
        <v>40</v>
      </c>
    </row>
    <row r="20" spans="1:7" x14ac:dyDescent="0.25">
      <c r="A20" s="247">
        <f t="shared" ref="A20:A24" si="4">+A19+1</f>
        <v>3</v>
      </c>
      <c r="B20" s="248" t="s">
        <v>353</v>
      </c>
      <c r="C20" s="249"/>
      <c r="D20" s="249"/>
      <c r="E20" s="250">
        <v>8</v>
      </c>
      <c r="F20" s="250">
        <f t="shared" si="2"/>
        <v>0</v>
      </c>
      <c r="G20" s="251">
        <f t="shared" si="3"/>
        <v>40</v>
      </c>
    </row>
    <row r="21" spans="1:7" x14ac:dyDescent="0.25">
      <c r="A21" s="247">
        <f t="shared" si="4"/>
        <v>4</v>
      </c>
      <c r="B21" s="248" t="s">
        <v>354</v>
      </c>
      <c r="C21" s="249"/>
      <c r="D21" s="249"/>
      <c r="E21" s="250">
        <v>8</v>
      </c>
      <c r="F21" s="250">
        <f t="shared" si="2"/>
        <v>0</v>
      </c>
      <c r="G21" s="251">
        <f t="shared" si="3"/>
        <v>40</v>
      </c>
    </row>
    <row r="22" spans="1:7" x14ac:dyDescent="0.25">
      <c r="A22" s="247">
        <f t="shared" si="4"/>
        <v>5</v>
      </c>
      <c r="B22" s="248" t="s">
        <v>355</v>
      </c>
      <c r="C22" s="249"/>
      <c r="D22" s="249"/>
      <c r="E22" s="250">
        <v>10</v>
      </c>
      <c r="F22" s="250">
        <f t="shared" si="2"/>
        <v>0</v>
      </c>
      <c r="G22" s="251">
        <f t="shared" si="3"/>
        <v>50</v>
      </c>
    </row>
    <row r="23" spans="1:7" x14ac:dyDescent="0.25">
      <c r="A23" s="247">
        <f t="shared" si="4"/>
        <v>6</v>
      </c>
      <c r="B23" s="248" t="s">
        <v>356</v>
      </c>
      <c r="C23" s="249"/>
      <c r="D23" s="249"/>
      <c r="E23" s="253">
        <v>8</v>
      </c>
      <c r="F23" s="254">
        <f t="shared" si="2"/>
        <v>0</v>
      </c>
      <c r="G23" s="255">
        <f t="shared" si="3"/>
        <v>40</v>
      </c>
    </row>
    <row r="24" spans="1:7" x14ac:dyDescent="0.25">
      <c r="A24" s="247">
        <f t="shared" si="4"/>
        <v>7</v>
      </c>
      <c r="B24" s="248" t="s">
        <v>357</v>
      </c>
      <c r="C24" s="249"/>
      <c r="D24" s="249"/>
      <c r="E24" s="253">
        <v>6</v>
      </c>
      <c r="F24" s="254">
        <f t="shared" ref="F24" si="5">E24*C24</f>
        <v>0</v>
      </c>
      <c r="G24" s="255">
        <f t="shared" ref="G24" si="6">E24*5</f>
        <v>30</v>
      </c>
    </row>
    <row r="25" spans="1:7" ht="15.75" x14ac:dyDescent="0.25">
      <c r="A25" s="256" t="s">
        <v>418</v>
      </c>
      <c r="B25" s="257"/>
      <c r="C25" s="257"/>
      <c r="D25" s="257"/>
      <c r="E25" s="257"/>
      <c r="F25" s="257"/>
      <c r="G25" s="258"/>
    </row>
    <row r="26" spans="1:7" x14ac:dyDescent="0.25">
      <c r="A26" s="252">
        <f>+A24+1</f>
        <v>8</v>
      </c>
      <c r="B26" s="248" t="s">
        <v>358</v>
      </c>
      <c r="C26" s="249"/>
      <c r="D26" s="249"/>
      <c r="E26" s="253">
        <v>10</v>
      </c>
      <c r="F26" s="254">
        <f t="shared" ref="F26:F55" si="7">E26*C26</f>
        <v>0</v>
      </c>
      <c r="G26" s="255">
        <f t="shared" ref="G26:G55" si="8">E26*5</f>
        <v>50</v>
      </c>
    </row>
    <row r="27" spans="1:7" x14ac:dyDescent="0.25">
      <c r="A27" s="247">
        <f t="shared" ref="A27" si="9">+A26+1</f>
        <v>9</v>
      </c>
      <c r="B27" s="248" t="s">
        <v>359</v>
      </c>
      <c r="C27" s="249"/>
      <c r="D27" s="249"/>
      <c r="E27" s="253">
        <v>8</v>
      </c>
      <c r="F27" s="254">
        <f t="shared" si="7"/>
        <v>0</v>
      </c>
      <c r="G27" s="255">
        <f t="shared" si="8"/>
        <v>40</v>
      </c>
    </row>
    <row r="28" spans="1:7" x14ac:dyDescent="0.25">
      <c r="A28" s="252">
        <f t="shared" ref="A28:A31" si="10">+A27+1</f>
        <v>10</v>
      </c>
      <c r="B28" s="248" t="s">
        <v>360</v>
      </c>
      <c r="C28" s="249"/>
      <c r="D28" s="249"/>
      <c r="E28" s="253">
        <v>8</v>
      </c>
      <c r="F28" s="254">
        <f t="shared" si="7"/>
        <v>0</v>
      </c>
      <c r="G28" s="255">
        <f t="shared" si="8"/>
        <v>40</v>
      </c>
    </row>
    <row r="29" spans="1:7" x14ac:dyDescent="0.25">
      <c r="A29" s="247">
        <f t="shared" si="10"/>
        <v>11</v>
      </c>
      <c r="B29" s="259" t="s">
        <v>361</v>
      </c>
      <c r="C29" s="249"/>
      <c r="D29" s="249"/>
      <c r="E29" s="250">
        <v>6</v>
      </c>
      <c r="F29" s="250">
        <f t="shared" si="7"/>
        <v>0</v>
      </c>
      <c r="G29" s="251">
        <f t="shared" si="8"/>
        <v>30</v>
      </c>
    </row>
    <row r="30" spans="1:7" x14ac:dyDescent="0.25">
      <c r="A30" s="247">
        <f t="shared" si="10"/>
        <v>12</v>
      </c>
      <c r="B30" s="259" t="s">
        <v>362</v>
      </c>
      <c r="C30" s="249"/>
      <c r="D30" s="249"/>
      <c r="E30" s="250">
        <v>8</v>
      </c>
      <c r="F30" s="250">
        <f t="shared" si="7"/>
        <v>0</v>
      </c>
      <c r="G30" s="251">
        <f t="shared" si="8"/>
        <v>40</v>
      </c>
    </row>
    <row r="31" spans="1:7" x14ac:dyDescent="0.25">
      <c r="A31" s="247">
        <f t="shared" si="10"/>
        <v>13</v>
      </c>
      <c r="B31" s="259" t="s">
        <v>429</v>
      </c>
      <c r="C31" s="249"/>
      <c r="D31" s="249"/>
      <c r="E31" s="250">
        <v>6</v>
      </c>
      <c r="F31" s="250">
        <f t="shared" si="7"/>
        <v>0</v>
      </c>
      <c r="G31" s="251">
        <f t="shared" si="8"/>
        <v>30</v>
      </c>
    </row>
    <row r="32" spans="1:7" ht="15.75" x14ac:dyDescent="0.25">
      <c r="A32" s="256" t="s">
        <v>419</v>
      </c>
      <c r="B32" s="257"/>
      <c r="C32" s="257"/>
      <c r="D32" s="257"/>
      <c r="E32" s="257"/>
      <c r="F32" s="257"/>
      <c r="G32" s="258"/>
    </row>
    <row r="33" spans="1:7" x14ac:dyDescent="0.25">
      <c r="A33" s="252">
        <f>+A31+1</f>
        <v>14</v>
      </c>
      <c r="B33" s="248" t="s">
        <v>363</v>
      </c>
      <c r="C33" s="249"/>
      <c r="D33" s="249"/>
      <c r="E33" s="250">
        <v>8</v>
      </c>
      <c r="F33" s="250">
        <f t="shared" si="7"/>
        <v>0</v>
      </c>
      <c r="G33" s="251">
        <f t="shared" si="8"/>
        <v>40</v>
      </c>
    </row>
    <row r="34" spans="1:7" x14ac:dyDescent="0.25">
      <c r="A34" s="247">
        <f t="shared" ref="A34:A39" si="11">+A33+1</f>
        <v>15</v>
      </c>
      <c r="B34" s="248" t="s">
        <v>364</v>
      </c>
      <c r="C34" s="249"/>
      <c r="D34" s="249"/>
      <c r="E34" s="250">
        <v>8</v>
      </c>
      <c r="F34" s="250">
        <f t="shared" si="7"/>
        <v>0</v>
      </c>
      <c r="G34" s="251">
        <f t="shared" si="8"/>
        <v>40</v>
      </c>
    </row>
    <row r="35" spans="1:7" x14ac:dyDescent="0.25">
      <c r="A35" s="247">
        <f t="shared" si="11"/>
        <v>16</v>
      </c>
      <c r="B35" s="248" t="s">
        <v>365</v>
      </c>
      <c r="C35" s="249"/>
      <c r="D35" s="249"/>
      <c r="E35" s="250">
        <v>8</v>
      </c>
      <c r="F35" s="250">
        <f t="shared" si="7"/>
        <v>0</v>
      </c>
      <c r="G35" s="251">
        <f t="shared" si="8"/>
        <v>40</v>
      </c>
    </row>
    <row r="36" spans="1:7" x14ac:dyDescent="0.25">
      <c r="A36" s="247">
        <f t="shared" si="11"/>
        <v>17</v>
      </c>
      <c r="B36" s="248" t="s">
        <v>366</v>
      </c>
      <c r="C36" s="249"/>
      <c r="D36" s="249"/>
      <c r="E36" s="250">
        <v>8</v>
      </c>
      <c r="F36" s="250">
        <f t="shared" si="7"/>
        <v>0</v>
      </c>
      <c r="G36" s="251">
        <f t="shared" si="8"/>
        <v>40</v>
      </c>
    </row>
    <row r="37" spans="1:7" x14ac:dyDescent="0.25">
      <c r="A37" s="247">
        <f t="shared" si="11"/>
        <v>18</v>
      </c>
      <c r="B37" s="248" t="s">
        <v>367</v>
      </c>
      <c r="C37" s="249"/>
      <c r="D37" s="249"/>
      <c r="E37" s="250">
        <v>8</v>
      </c>
      <c r="F37" s="250">
        <f t="shared" si="7"/>
        <v>0</v>
      </c>
      <c r="G37" s="251">
        <f t="shared" si="8"/>
        <v>40</v>
      </c>
    </row>
    <row r="38" spans="1:7" x14ac:dyDescent="0.25">
      <c r="A38" s="247">
        <f t="shared" si="11"/>
        <v>19</v>
      </c>
      <c r="B38" s="248" t="s">
        <v>368</v>
      </c>
      <c r="C38" s="249"/>
      <c r="D38" s="249"/>
      <c r="E38" s="250">
        <v>8</v>
      </c>
      <c r="F38" s="250">
        <f t="shared" si="7"/>
        <v>0</v>
      </c>
      <c r="G38" s="251">
        <f t="shared" si="8"/>
        <v>40</v>
      </c>
    </row>
    <row r="39" spans="1:7" x14ac:dyDescent="0.25">
      <c r="A39" s="247">
        <f t="shared" si="11"/>
        <v>20</v>
      </c>
      <c r="B39" s="248" t="s">
        <v>369</v>
      </c>
      <c r="C39" s="249"/>
      <c r="D39" s="249"/>
      <c r="E39" s="250">
        <v>6</v>
      </c>
      <c r="F39" s="250">
        <f t="shared" si="7"/>
        <v>0</v>
      </c>
      <c r="G39" s="251">
        <f t="shared" si="8"/>
        <v>30</v>
      </c>
    </row>
    <row r="40" spans="1:7" ht="15.75" x14ac:dyDescent="0.25">
      <c r="A40" s="256" t="s">
        <v>420</v>
      </c>
      <c r="B40" s="257"/>
      <c r="C40" s="257"/>
      <c r="D40" s="257"/>
      <c r="E40" s="257"/>
      <c r="F40" s="257"/>
      <c r="G40" s="258"/>
    </row>
    <row r="41" spans="1:7" x14ac:dyDescent="0.25">
      <c r="A41" s="252">
        <f>+A39+1</f>
        <v>21</v>
      </c>
      <c r="B41" s="248" t="s">
        <v>370</v>
      </c>
      <c r="C41" s="249"/>
      <c r="D41" s="249"/>
      <c r="E41" s="250">
        <v>10</v>
      </c>
      <c r="F41" s="250">
        <f t="shared" si="7"/>
        <v>0</v>
      </c>
      <c r="G41" s="251">
        <f t="shared" si="8"/>
        <v>50</v>
      </c>
    </row>
    <row r="42" spans="1:7" x14ac:dyDescent="0.25">
      <c r="A42" s="247">
        <f t="shared" ref="A42:A47" si="12">+A41+1</f>
        <v>22</v>
      </c>
      <c r="B42" s="248" t="s">
        <v>371</v>
      </c>
      <c r="C42" s="249"/>
      <c r="D42" s="249"/>
      <c r="E42" s="250">
        <v>8</v>
      </c>
      <c r="F42" s="250">
        <f t="shared" si="7"/>
        <v>0</v>
      </c>
      <c r="G42" s="251">
        <f t="shared" si="8"/>
        <v>40</v>
      </c>
    </row>
    <row r="43" spans="1:7" x14ac:dyDescent="0.25">
      <c r="A43" s="247">
        <f t="shared" si="12"/>
        <v>23</v>
      </c>
      <c r="B43" s="248" t="s">
        <v>372</v>
      </c>
      <c r="C43" s="249"/>
      <c r="D43" s="249"/>
      <c r="E43" s="250">
        <v>8</v>
      </c>
      <c r="F43" s="250">
        <f t="shared" si="7"/>
        <v>0</v>
      </c>
      <c r="G43" s="251">
        <f t="shared" si="8"/>
        <v>40</v>
      </c>
    </row>
    <row r="44" spans="1:7" x14ac:dyDescent="0.25">
      <c r="A44" s="247">
        <f t="shared" si="12"/>
        <v>24</v>
      </c>
      <c r="B44" s="248" t="s">
        <v>373</v>
      </c>
      <c r="C44" s="249"/>
      <c r="D44" s="249"/>
      <c r="E44" s="250">
        <v>8</v>
      </c>
      <c r="F44" s="250">
        <f t="shared" si="7"/>
        <v>0</v>
      </c>
      <c r="G44" s="251">
        <f t="shared" si="8"/>
        <v>40</v>
      </c>
    </row>
    <row r="45" spans="1:7" x14ac:dyDescent="0.25">
      <c r="A45" s="247">
        <f t="shared" si="12"/>
        <v>25</v>
      </c>
      <c r="B45" s="248" t="s">
        <v>374</v>
      </c>
      <c r="C45" s="249"/>
      <c r="D45" s="249"/>
      <c r="E45" s="250">
        <v>8</v>
      </c>
      <c r="F45" s="250">
        <f t="shared" si="7"/>
        <v>0</v>
      </c>
      <c r="G45" s="251">
        <f t="shared" si="8"/>
        <v>40</v>
      </c>
    </row>
    <row r="46" spans="1:7" x14ac:dyDescent="0.25">
      <c r="A46" s="247">
        <f t="shared" si="12"/>
        <v>26</v>
      </c>
      <c r="B46" s="248" t="s">
        <v>375</v>
      </c>
      <c r="C46" s="249"/>
      <c r="D46" s="249"/>
      <c r="E46" s="250">
        <v>6</v>
      </c>
      <c r="F46" s="250">
        <f t="shared" si="7"/>
        <v>0</v>
      </c>
      <c r="G46" s="251">
        <f t="shared" si="8"/>
        <v>30</v>
      </c>
    </row>
    <row r="47" spans="1:7" x14ac:dyDescent="0.25">
      <c r="A47" s="247">
        <f t="shared" si="12"/>
        <v>27</v>
      </c>
      <c r="B47" s="260" t="s">
        <v>376</v>
      </c>
      <c r="C47" s="249"/>
      <c r="D47" s="249"/>
      <c r="E47" s="250">
        <v>8</v>
      </c>
      <c r="F47" s="250">
        <f t="shared" si="7"/>
        <v>0</v>
      </c>
      <c r="G47" s="251">
        <f t="shared" si="8"/>
        <v>40</v>
      </c>
    </row>
    <row r="48" spans="1:7" ht="15.75" x14ac:dyDescent="0.25">
      <c r="A48" s="256" t="s">
        <v>421</v>
      </c>
      <c r="B48" s="257"/>
      <c r="C48" s="257"/>
      <c r="D48" s="257"/>
      <c r="E48" s="257"/>
      <c r="F48" s="257"/>
      <c r="G48" s="258"/>
    </row>
    <row r="49" spans="1:7" x14ac:dyDescent="0.25">
      <c r="A49" s="252">
        <f>+A47+1</f>
        <v>28</v>
      </c>
      <c r="B49" s="248" t="s">
        <v>377</v>
      </c>
      <c r="C49" s="249"/>
      <c r="D49" s="249"/>
      <c r="E49" s="250">
        <v>6</v>
      </c>
      <c r="F49" s="250">
        <f t="shared" si="7"/>
        <v>0</v>
      </c>
      <c r="G49" s="251">
        <f t="shared" si="8"/>
        <v>30</v>
      </c>
    </row>
    <row r="50" spans="1:7" x14ac:dyDescent="0.25">
      <c r="A50" s="247">
        <f t="shared" ref="A50:A55" si="13">+A49+1</f>
        <v>29</v>
      </c>
      <c r="B50" s="248" t="s">
        <v>378</v>
      </c>
      <c r="C50" s="249"/>
      <c r="D50" s="249"/>
      <c r="E50" s="250">
        <v>8</v>
      </c>
      <c r="F50" s="250">
        <f t="shared" si="7"/>
        <v>0</v>
      </c>
      <c r="G50" s="251">
        <f t="shared" si="8"/>
        <v>40</v>
      </c>
    </row>
    <row r="51" spans="1:7" x14ac:dyDescent="0.25">
      <c r="A51" s="247">
        <f t="shared" si="13"/>
        <v>30</v>
      </c>
      <c r="B51" s="248" t="s">
        <v>379</v>
      </c>
      <c r="C51" s="249"/>
      <c r="D51" s="249"/>
      <c r="E51" s="250">
        <v>6</v>
      </c>
      <c r="F51" s="250">
        <f t="shared" si="7"/>
        <v>0</v>
      </c>
      <c r="G51" s="251">
        <f t="shared" si="8"/>
        <v>30</v>
      </c>
    </row>
    <row r="52" spans="1:7" x14ac:dyDescent="0.25">
      <c r="A52" s="247">
        <f t="shared" si="13"/>
        <v>31</v>
      </c>
      <c r="B52" s="261" t="s">
        <v>380</v>
      </c>
      <c r="C52" s="249"/>
      <c r="D52" s="249"/>
      <c r="E52" s="250">
        <v>6</v>
      </c>
      <c r="F52" s="250">
        <f t="shared" si="7"/>
        <v>0</v>
      </c>
      <c r="G52" s="251">
        <f t="shared" si="8"/>
        <v>30</v>
      </c>
    </row>
    <row r="53" spans="1:7" x14ac:dyDescent="0.25">
      <c r="A53" s="247">
        <f t="shared" si="13"/>
        <v>32</v>
      </c>
      <c r="B53" s="248" t="s">
        <v>381</v>
      </c>
      <c r="C53" s="249"/>
      <c r="D53" s="249"/>
      <c r="E53" s="250">
        <v>6</v>
      </c>
      <c r="F53" s="250">
        <f t="shared" si="7"/>
        <v>0</v>
      </c>
      <c r="G53" s="251">
        <f t="shared" si="8"/>
        <v>30</v>
      </c>
    </row>
    <row r="54" spans="1:7" ht="16.5" customHeight="1" x14ac:dyDescent="0.25">
      <c r="A54" s="247">
        <f t="shared" si="13"/>
        <v>33</v>
      </c>
      <c r="B54" s="260" t="s">
        <v>382</v>
      </c>
      <c r="C54" s="249"/>
      <c r="D54" s="249"/>
      <c r="E54" s="250">
        <v>6</v>
      </c>
      <c r="F54" s="250">
        <f t="shared" si="7"/>
        <v>0</v>
      </c>
      <c r="G54" s="251">
        <f t="shared" si="8"/>
        <v>30</v>
      </c>
    </row>
    <row r="55" spans="1:7" x14ac:dyDescent="0.25">
      <c r="A55" s="247">
        <f t="shared" si="13"/>
        <v>34</v>
      </c>
      <c r="B55" s="248" t="s">
        <v>383</v>
      </c>
      <c r="C55" s="249"/>
      <c r="D55" s="249"/>
      <c r="E55" s="250">
        <v>6</v>
      </c>
      <c r="F55" s="250">
        <f t="shared" si="7"/>
        <v>0</v>
      </c>
      <c r="G55" s="251">
        <f t="shared" si="8"/>
        <v>30</v>
      </c>
    </row>
    <row r="56" spans="1:7" ht="15.75" x14ac:dyDescent="0.25">
      <c r="A56" s="256" t="s">
        <v>430</v>
      </c>
      <c r="B56" s="257"/>
      <c r="C56" s="257"/>
      <c r="D56" s="257"/>
      <c r="E56" s="257"/>
      <c r="F56" s="257"/>
      <c r="G56" s="258"/>
    </row>
    <row r="57" spans="1:7" x14ac:dyDescent="0.25">
      <c r="A57" s="247">
        <f>+A55+1</f>
        <v>35</v>
      </c>
      <c r="B57" s="248" t="s">
        <v>431</v>
      </c>
      <c r="C57" s="249"/>
      <c r="D57" s="249"/>
      <c r="E57" s="253">
        <v>10</v>
      </c>
      <c r="F57" s="254">
        <f t="shared" ref="F57:F66" si="14">E57*C57</f>
        <v>0</v>
      </c>
      <c r="G57" s="255">
        <f t="shared" ref="G57:G66" si="15">E57*5</f>
        <v>50</v>
      </c>
    </row>
    <row r="58" spans="1:7" x14ac:dyDescent="0.25">
      <c r="A58" s="247">
        <f t="shared" ref="A58:A60" si="16">+A57+1</f>
        <v>36</v>
      </c>
      <c r="B58" s="248" t="s">
        <v>384</v>
      </c>
      <c r="C58" s="249"/>
      <c r="D58" s="249"/>
      <c r="E58" s="253">
        <v>6</v>
      </c>
      <c r="F58" s="254">
        <f t="shared" si="14"/>
        <v>0</v>
      </c>
      <c r="G58" s="255">
        <f t="shared" si="15"/>
        <v>30</v>
      </c>
    </row>
    <row r="59" spans="1:7" x14ac:dyDescent="0.25">
      <c r="A59" s="247">
        <f t="shared" si="16"/>
        <v>37</v>
      </c>
      <c r="B59" s="248" t="s">
        <v>432</v>
      </c>
      <c r="C59" s="249"/>
      <c r="D59" s="249"/>
      <c r="E59" s="253">
        <v>8</v>
      </c>
      <c r="F59" s="254">
        <f t="shared" si="14"/>
        <v>0</v>
      </c>
      <c r="G59" s="255">
        <f t="shared" si="15"/>
        <v>40</v>
      </c>
    </row>
    <row r="60" spans="1:7" x14ac:dyDescent="0.25">
      <c r="A60" s="247">
        <f t="shared" si="16"/>
        <v>38</v>
      </c>
      <c r="B60" s="248" t="s">
        <v>385</v>
      </c>
      <c r="C60" s="249"/>
      <c r="D60" s="249"/>
      <c r="E60" s="253">
        <v>8</v>
      </c>
      <c r="F60" s="254">
        <f t="shared" si="14"/>
        <v>0</v>
      </c>
      <c r="G60" s="255">
        <f t="shared" si="15"/>
        <v>40</v>
      </c>
    </row>
    <row r="61" spans="1:7" ht="15.75" x14ac:dyDescent="0.25">
      <c r="A61" s="256" t="s">
        <v>422</v>
      </c>
      <c r="B61" s="257"/>
      <c r="C61" s="257"/>
      <c r="D61" s="257"/>
      <c r="E61" s="257"/>
      <c r="F61" s="257"/>
      <c r="G61" s="258"/>
    </row>
    <row r="62" spans="1:7" x14ac:dyDescent="0.25">
      <c r="A62" s="252">
        <f>+A60+1</f>
        <v>39</v>
      </c>
      <c r="B62" s="248" t="s">
        <v>386</v>
      </c>
      <c r="C62" s="249"/>
      <c r="D62" s="249"/>
      <c r="E62" s="253">
        <v>8</v>
      </c>
      <c r="F62" s="254">
        <f t="shared" si="14"/>
        <v>0</v>
      </c>
      <c r="G62" s="255">
        <f t="shared" si="15"/>
        <v>40</v>
      </c>
    </row>
    <row r="63" spans="1:7" x14ac:dyDescent="0.25">
      <c r="A63" s="247">
        <f t="shared" ref="A63:A64" si="17">+A62+1</f>
        <v>40</v>
      </c>
      <c r="B63" s="248" t="s">
        <v>387</v>
      </c>
      <c r="C63" s="249"/>
      <c r="D63" s="249"/>
      <c r="E63" s="253">
        <v>8</v>
      </c>
      <c r="F63" s="254">
        <f t="shared" si="14"/>
        <v>0</v>
      </c>
      <c r="G63" s="255">
        <f t="shared" si="15"/>
        <v>40</v>
      </c>
    </row>
    <row r="64" spans="1:7" x14ac:dyDescent="0.25">
      <c r="A64" s="247">
        <f t="shared" si="17"/>
        <v>41</v>
      </c>
      <c r="B64" s="248" t="s">
        <v>388</v>
      </c>
      <c r="C64" s="249"/>
      <c r="D64" s="249"/>
      <c r="E64" s="253">
        <v>8</v>
      </c>
      <c r="F64" s="254">
        <f t="shared" si="14"/>
        <v>0</v>
      </c>
      <c r="G64" s="255">
        <f t="shared" si="15"/>
        <v>40</v>
      </c>
    </row>
    <row r="65" spans="1:7" ht="15.75" x14ac:dyDescent="0.25">
      <c r="A65" s="256" t="s">
        <v>393</v>
      </c>
      <c r="B65" s="257"/>
      <c r="C65" s="257"/>
      <c r="D65" s="257"/>
      <c r="E65" s="257"/>
      <c r="F65" s="257"/>
      <c r="G65" s="258"/>
    </row>
    <row r="66" spans="1:7" x14ac:dyDescent="0.25">
      <c r="A66" s="252">
        <f>+A64+1</f>
        <v>42</v>
      </c>
      <c r="B66" s="248" t="s">
        <v>389</v>
      </c>
      <c r="C66" s="249"/>
      <c r="D66" s="249"/>
      <c r="E66" s="253">
        <v>8</v>
      </c>
      <c r="F66" s="254">
        <f t="shared" si="14"/>
        <v>0</v>
      </c>
      <c r="G66" s="255">
        <f t="shared" si="15"/>
        <v>40</v>
      </c>
    </row>
    <row r="67" spans="1:7" x14ac:dyDescent="0.25">
      <c r="A67" s="247">
        <f t="shared" ref="A67:A69" si="18">+A66+1</f>
        <v>43</v>
      </c>
      <c r="B67" s="248" t="s">
        <v>390</v>
      </c>
      <c r="C67" s="249"/>
      <c r="D67" s="249"/>
      <c r="E67" s="262">
        <v>6</v>
      </c>
      <c r="F67" s="250">
        <f t="shared" ref="F67:F69" si="19">E67*C67</f>
        <v>0</v>
      </c>
      <c r="G67" s="251">
        <f t="shared" ref="G67:G69" si="20">E67*5</f>
        <v>30</v>
      </c>
    </row>
    <row r="68" spans="1:7" x14ac:dyDescent="0.25">
      <c r="A68" s="247">
        <f t="shared" si="18"/>
        <v>44</v>
      </c>
      <c r="B68" s="248" t="s">
        <v>391</v>
      </c>
      <c r="C68" s="249"/>
      <c r="D68" s="249"/>
      <c r="E68" s="262">
        <v>10</v>
      </c>
      <c r="F68" s="250">
        <f t="shared" si="19"/>
        <v>0</v>
      </c>
      <c r="G68" s="251">
        <f t="shared" si="20"/>
        <v>50</v>
      </c>
    </row>
    <row r="69" spans="1:7" ht="15.75" thickBot="1" x14ac:dyDescent="0.3">
      <c r="A69" s="247">
        <f t="shared" si="18"/>
        <v>45</v>
      </c>
      <c r="B69" s="248" t="s">
        <v>392</v>
      </c>
      <c r="C69" s="249"/>
      <c r="D69" s="249"/>
      <c r="E69" s="262">
        <v>8</v>
      </c>
      <c r="F69" s="250">
        <f t="shared" si="19"/>
        <v>0</v>
      </c>
      <c r="G69" s="251">
        <f t="shared" si="20"/>
        <v>40</v>
      </c>
    </row>
    <row r="70" spans="1:7" ht="15.75" thickBot="1" x14ac:dyDescent="0.3">
      <c r="A70" s="263" t="s">
        <v>401</v>
      </c>
      <c r="B70" s="264"/>
      <c r="C70" s="264"/>
      <c r="D70" s="264"/>
      <c r="E70" s="264"/>
      <c r="F70" s="264"/>
      <c r="G70" s="265">
        <f>SUM(G19:G69)</f>
        <v>1680</v>
      </c>
    </row>
    <row r="71" spans="1:7" x14ac:dyDescent="0.25">
      <c r="B71" s="266"/>
      <c r="E71" s="12"/>
      <c r="F71" s="12"/>
      <c r="G71" s="12"/>
    </row>
    <row r="72" spans="1:7" ht="15.75" x14ac:dyDescent="0.25">
      <c r="B72" s="268"/>
      <c r="E72" s="282"/>
      <c r="F72" s="282"/>
      <c r="G72" s="282"/>
    </row>
    <row r="73" spans="1:7" ht="15.75" x14ac:dyDescent="0.25">
      <c r="A73" s="267"/>
      <c r="B73" s="267"/>
      <c r="E73" s="269"/>
      <c r="F73" s="269"/>
      <c r="G73" s="269"/>
    </row>
    <row r="74" spans="1:7" ht="15.75" x14ac:dyDescent="0.25">
      <c r="A74" s="7" t="s">
        <v>403</v>
      </c>
      <c r="B74" s="7" t="s">
        <v>402</v>
      </c>
      <c r="E74" s="269"/>
      <c r="F74" s="269"/>
      <c r="G74" s="269"/>
    </row>
    <row r="75" spans="1:7" ht="15.75" x14ac:dyDescent="0.25">
      <c r="B75" s="268"/>
      <c r="C75" s="269"/>
      <c r="D75" s="269"/>
      <c r="E75" s="269"/>
      <c r="F75" s="269"/>
      <c r="G75" s="269"/>
    </row>
    <row r="76" spans="1:7" ht="18.75" x14ac:dyDescent="0.3">
      <c r="A76" s="281" t="s">
        <v>349</v>
      </c>
    </row>
    <row r="77" spans="1:7" x14ac:dyDescent="0.25">
      <c r="B77" s="280"/>
    </row>
    <row r="78" spans="1:7" ht="15.75" x14ac:dyDescent="0.25">
      <c r="A78" s="270" t="s">
        <v>404</v>
      </c>
      <c r="B78" s="268"/>
      <c r="C78" s="269"/>
      <c r="D78" s="269"/>
      <c r="E78" s="269"/>
      <c r="F78" s="269"/>
      <c r="G78" s="269"/>
    </row>
    <row r="79" spans="1:7" s="273" customFormat="1" ht="15.75" x14ac:dyDescent="0.25">
      <c r="A79" s="272" t="s">
        <v>405</v>
      </c>
      <c r="B79" s="272"/>
      <c r="C79" s="272"/>
      <c r="D79" s="272"/>
      <c r="E79" s="272"/>
      <c r="F79" s="272"/>
      <c r="G79" s="272"/>
    </row>
    <row r="80" spans="1:7" ht="15.75" x14ac:dyDescent="0.25">
      <c r="A80" s="269"/>
      <c r="B80" s="271"/>
      <c r="C80" s="271"/>
      <c r="D80" s="271"/>
      <c r="E80" s="271"/>
      <c r="F80" s="271"/>
      <c r="G80" s="271"/>
    </row>
    <row r="81" spans="1:7" ht="15.75" x14ac:dyDescent="0.25">
      <c r="A81" s="270" t="s">
        <v>406</v>
      </c>
      <c r="B81" s="269"/>
      <c r="C81" s="269"/>
      <c r="D81" s="269"/>
      <c r="E81" s="269"/>
      <c r="F81" s="269"/>
      <c r="G81" s="269"/>
    </row>
    <row r="82" spans="1:7" ht="38.25" customHeight="1" x14ac:dyDescent="0.25">
      <c r="A82" s="272" t="s">
        <v>407</v>
      </c>
      <c r="B82" s="272"/>
      <c r="C82" s="272"/>
      <c r="D82" s="272"/>
      <c r="E82" s="272"/>
      <c r="F82" s="272"/>
      <c r="G82" s="272"/>
    </row>
    <row r="83" spans="1:7" ht="15.75" x14ac:dyDescent="0.25">
      <c r="A83" s="269"/>
      <c r="B83" s="271"/>
      <c r="C83" s="271"/>
      <c r="D83" s="271"/>
      <c r="E83" s="271"/>
      <c r="F83" s="271"/>
      <c r="G83" s="271"/>
    </row>
    <row r="84" spans="1:7" ht="15.75" x14ac:dyDescent="0.25">
      <c r="A84" s="270" t="s">
        <v>408</v>
      </c>
      <c r="B84" s="269"/>
      <c r="C84" s="269"/>
      <c r="D84" s="269"/>
      <c r="E84" s="269"/>
      <c r="F84" s="269"/>
      <c r="G84" s="269"/>
    </row>
    <row r="85" spans="1:7" ht="40.5" customHeight="1" x14ac:dyDescent="0.25">
      <c r="A85" s="272" t="s">
        <v>409</v>
      </c>
      <c r="B85" s="272"/>
      <c r="C85" s="272"/>
      <c r="D85" s="272"/>
      <c r="E85" s="272"/>
      <c r="F85" s="272"/>
      <c r="G85" s="272"/>
    </row>
    <row r="86" spans="1:7" s="273" customFormat="1" ht="15.75" x14ac:dyDescent="0.25">
      <c r="A86" s="271"/>
      <c r="B86" s="271"/>
      <c r="C86" s="271"/>
      <c r="D86" s="271"/>
      <c r="E86" s="271"/>
      <c r="F86" s="271"/>
      <c r="G86" s="271"/>
    </row>
    <row r="87" spans="1:7" ht="15.75" x14ac:dyDescent="0.25">
      <c r="A87" s="274" t="s">
        <v>410</v>
      </c>
      <c r="B87" s="275"/>
      <c r="C87" s="275"/>
      <c r="D87" s="275"/>
      <c r="E87" s="275"/>
      <c r="F87" s="275"/>
      <c r="G87" s="275"/>
    </row>
    <row r="88" spans="1:7" ht="15.75" x14ac:dyDescent="0.25">
      <c r="A88" s="272" t="s">
        <v>411</v>
      </c>
      <c r="B88" s="272"/>
      <c r="C88" s="272"/>
      <c r="D88" s="272"/>
      <c r="E88" s="272"/>
      <c r="F88" s="272"/>
      <c r="G88" s="272"/>
    </row>
    <row r="89" spans="1:7" ht="15.75" x14ac:dyDescent="0.25">
      <c r="A89" s="271"/>
      <c r="B89" s="271"/>
      <c r="C89" s="271"/>
      <c r="D89" s="271"/>
      <c r="E89" s="271"/>
      <c r="F89" s="271"/>
      <c r="G89" s="271"/>
    </row>
    <row r="90" spans="1:7" ht="15.75" x14ac:dyDescent="0.25">
      <c r="A90" s="276" t="s">
        <v>412</v>
      </c>
      <c r="B90" s="277"/>
      <c r="C90" s="277"/>
      <c r="D90" s="277"/>
      <c r="E90" s="277"/>
      <c r="F90" s="277"/>
      <c r="G90" s="277"/>
    </row>
    <row r="91" spans="1:7" ht="15.75" x14ac:dyDescent="0.25">
      <c r="A91" s="277"/>
      <c r="B91" s="277"/>
      <c r="C91" s="277"/>
      <c r="D91" s="277"/>
      <c r="E91" s="277"/>
      <c r="F91" s="277"/>
      <c r="G91" s="277"/>
    </row>
    <row r="92" spans="1:7" ht="15.75" x14ac:dyDescent="0.25">
      <c r="A92" s="277"/>
      <c r="B92" s="277"/>
      <c r="C92" s="277"/>
      <c r="D92" s="277"/>
      <c r="E92" s="277"/>
      <c r="F92" s="277"/>
      <c r="G92" s="277"/>
    </row>
    <row r="93" spans="1:7" ht="15.75" x14ac:dyDescent="0.25">
      <c r="A93" s="277"/>
      <c r="B93" s="277"/>
      <c r="C93" s="277"/>
      <c r="D93" s="277"/>
      <c r="E93" s="277"/>
      <c r="F93" s="277"/>
      <c r="G93" s="277"/>
    </row>
    <row r="94" spans="1:7" ht="15.75" x14ac:dyDescent="0.25">
      <c r="A94" s="277"/>
      <c r="B94" s="277"/>
      <c r="C94" s="277"/>
      <c r="D94" s="277"/>
      <c r="E94" s="277"/>
      <c r="F94" s="277"/>
      <c r="G94" s="277"/>
    </row>
    <row r="95" spans="1:7" ht="15.75" x14ac:dyDescent="0.25">
      <c r="A95" s="277"/>
      <c r="B95" s="277"/>
      <c r="C95" s="277"/>
      <c r="D95" s="277"/>
      <c r="E95" s="277"/>
      <c r="F95" s="277"/>
      <c r="G95" s="277"/>
    </row>
    <row r="96" spans="1:7" ht="15.75" x14ac:dyDescent="0.25">
      <c r="A96" s="269"/>
      <c r="B96" s="278"/>
      <c r="C96" s="278"/>
      <c r="D96" s="278"/>
      <c r="E96" s="278"/>
      <c r="F96" s="278"/>
      <c r="G96" s="278"/>
    </row>
    <row r="97" spans="1:7" ht="27" customHeight="1" x14ac:dyDescent="0.25">
      <c r="A97" s="279" t="s">
        <v>413</v>
      </c>
      <c r="B97" s="279"/>
      <c r="C97" s="279"/>
      <c r="D97" s="279"/>
      <c r="E97" s="279"/>
      <c r="F97" s="279"/>
      <c r="G97" s="279"/>
    </row>
    <row r="98" spans="1:7" ht="27.75" customHeight="1" x14ac:dyDescent="0.25">
      <c r="A98" s="279" t="s">
        <v>414</v>
      </c>
      <c r="B98" s="279"/>
      <c r="C98" s="279"/>
      <c r="D98" s="279"/>
      <c r="E98" s="279"/>
      <c r="F98" s="279"/>
      <c r="G98" s="279"/>
    </row>
    <row r="99" spans="1:7" ht="29.25" customHeight="1" x14ac:dyDescent="0.25">
      <c r="A99" s="279" t="s">
        <v>415</v>
      </c>
      <c r="B99" s="279"/>
      <c r="C99" s="279"/>
      <c r="D99" s="279"/>
      <c r="E99" s="279"/>
      <c r="F99" s="279"/>
      <c r="G99" s="279"/>
    </row>
    <row r="100" spans="1:7" ht="15.75" x14ac:dyDescent="0.25">
      <c r="A100" s="269"/>
      <c r="B100" s="269"/>
      <c r="C100" s="269"/>
      <c r="D100" s="269"/>
      <c r="E100" s="269"/>
      <c r="F100" s="269"/>
      <c r="G100" s="269"/>
    </row>
    <row r="101" spans="1:7" ht="15.75" x14ac:dyDescent="0.25">
      <c r="A101" s="269"/>
    </row>
    <row r="102" spans="1:7" ht="15.75" x14ac:dyDescent="0.25">
      <c r="A102" s="269"/>
    </row>
  </sheetData>
  <sheetProtection algorithmName="SHA-512" hashValue="7JdaUPbBZ8WvRQ76/+VH9nqZPvcFD3qVv9j11Mcd/+ghZKbnKtX4sU/+uGnZAhJZE3WoGPCWUG/avdr05ua6IA==" saltValue="GiDwJgaT4FDDj14NGFXAxw==" spinCount="100000" sheet="1" objects="1" scenarios="1"/>
  <mergeCells count="16">
    <mergeCell ref="B6:G6"/>
    <mergeCell ref="B8:G8"/>
    <mergeCell ref="B9:G9"/>
    <mergeCell ref="A99:G99"/>
    <mergeCell ref="A79:G79"/>
    <mergeCell ref="B11:G11"/>
    <mergeCell ref="B12:G12"/>
    <mergeCell ref="A82:G82"/>
    <mergeCell ref="A85:G85"/>
    <mergeCell ref="A88:G88"/>
    <mergeCell ref="A97:G97"/>
    <mergeCell ref="A98:G98"/>
    <mergeCell ref="A2:G2"/>
    <mergeCell ref="A3:G3"/>
    <mergeCell ref="B4:G4"/>
    <mergeCell ref="B5:G5"/>
  </mergeCells>
  <hyperlinks>
    <hyperlink ref="A1" location="Inhaltsverzeichnis!A1" display="Zurück zum Inhaltsverzeichnis" xr:uid="{283C99C0-8C9D-465F-B9F0-40C53FFD74AB}"/>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Inhaltsverzeichnis</vt:lpstr>
      <vt:lpstr>Bewertungsverfahren</vt:lpstr>
      <vt:lpstr>Los 1 Hauptangebot</vt:lpstr>
      <vt:lpstr>Los 2 Hauptangebot</vt:lpstr>
      <vt:lpstr>Los 3 Hauptangebot</vt:lpstr>
      <vt:lpstr>Los 4 Hauptangebot</vt:lpstr>
      <vt:lpstr>Übersicht Angebote und Rabatt</vt:lpstr>
      <vt:lpstr>Angebotswertung </vt:lpstr>
      <vt:lpstr>Rezensionsbogen</vt:lpstr>
    </vt:vector>
  </TitlesOfParts>
  <Company>PGD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Hader, Oliver -EUL</dc:creator>
  <cp:lastModifiedBy>Kämmerer, Julia -JDS</cp:lastModifiedBy>
  <cp:lastPrinted>2024-07-12T14:22:52Z</cp:lastPrinted>
  <dcterms:created xsi:type="dcterms:W3CDTF">2016-10-10T12:54:57Z</dcterms:created>
  <dcterms:modified xsi:type="dcterms:W3CDTF">2026-09-07T13:01:16Z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6dbec8-95a8-4638-9f5f-bd076536645c_Enabled">
    <vt:lpwstr>true</vt:lpwstr>
  </property>
  <property fmtid="{D5CDD505-2E9C-101B-9397-08002B2CF9AE}" pid="3" name="MSIP_Label_ff6dbec8-95a8-4638-9f5f-bd076536645c_SetDate">
    <vt:lpwstr>2024-08-12T11:38:37Z</vt:lpwstr>
  </property>
  <property fmtid="{D5CDD505-2E9C-101B-9397-08002B2CF9AE}" pid="4" name="MSIP_Label_ff6dbec8-95a8-4638-9f5f-bd076536645c_Method">
    <vt:lpwstr>Standard</vt:lpwstr>
  </property>
  <property fmtid="{D5CDD505-2E9C-101B-9397-08002B2CF9AE}" pid="5" name="MSIP_Label_ff6dbec8-95a8-4638-9f5f-bd076536645c_Name">
    <vt:lpwstr>Restricted - Default</vt:lpwstr>
  </property>
  <property fmtid="{D5CDD505-2E9C-101B-9397-08002B2CF9AE}" pid="6" name="MSIP_Label_ff6dbec8-95a8-4638-9f5f-bd076536645c_SiteId">
    <vt:lpwstr>5dbf1add-202a-4b8d-815b-bf0fb024e033</vt:lpwstr>
  </property>
  <property fmtid="{D5CDD505-2E9C-101B-9397-08002B2CF9AE}" pid="7" name="MSIP_Label_ff6dbec8-95a8-4638-9f5f-bd076536645c_ActionId">
    <vt:lpwstr>1c41d748-b4ec-41ea-931a-c9895e38fa36</vt:lpwstr>
  </property>
  <property fmtid="{D5CDD505-2E9C-101B-9397-08002B2CF9AE}" pid="8" name="MSIP_Label_ff6dbec8-95a8-4638-9f5f-bd076536645c_ContentBits">
    <vt:lpwstr>0</vt:lpwstr>
  </property>
</Properties>
</file>