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showInkAnnotation="0" updateLinks="never"/>
  <mc:AlternateContent xmlns:mc="http://schemas.openxmlformats.org/markup-compatibility/2006">
    <mc:Choice Requires="x15">
      <x15ac:absPath xmlns:x15ac="http://schemas.microsoft.com/office/spreadsheetml/2010/11/ac" url="C:\IDB\11\269\21-Vergabeunterlagen\Teil-B-final\Teil-B-Formulare\"/>
    </mc:Choice>
  </mc:AlternateContent>
  <xr:revisionPtr revIDLastSave="0" documentId="13_ncr:1_{7BAAF4A4-3740-4C55-AE1D-B7B3842D7DBD}" xr6:coauthVersionLast="47" xr6:coauthVersionMax="47" xr10:uidLastSave="{00000000-0000-0000-0000-000000000000}"/>
  <bookViews>
    <workbookView xWindow="-108" yWindow="-108" windowWidth="23256" windowHeight="13176" tabRatio="920" firstSheet="1" activeTab="1" xr2:uid="{00000000-000D-0000-FFFF-FFFF00000000}"/>
  </bookViews>
  <sheets>
    <sheet name="Preisblatt" sheetId="11" state="hidden" r:id="rId1"/>
    <sheet name=" Preisblatt" sheetId="199" r:id="rId2"/>
    <sheet name="HerstellkostenVgV" sheetId="166" r:id="rId3"/>
    <sheet name="H.IB1 teil" sheetId="190" state="hidden" r:id="rId4"/>
    <sheet name="H.TA2 teil" sheetId="195" state="hidden" r:id="rId5"/>
    <sheet name="H.IB3 teil" sheetId="191" state="hidden" r:id="rId6"/>
    <sheet name="H.IB4 teil" sheetId="192" state="hidden" r:id="rId7"/>
    <sheet name="AK.IB1" sheetId="179" r:id="rId8"/>
    <sheet name="HZ.IB1" sheetId="184" r:id="rId9"/>
    <sheet name="H.IB1" sheetId="189" r:id="rId10"/>
    <sheet name="AK. Verk2" sheetId="200" r:id="rId11"/>
    <sheet name="HZ. Verk2" sheetId="201" r:id="rId12"/>
    <sheet name="H.Verk2" sheetId="202" r:id="rId13"/>
    <sheet name="AK.TA3" sheetId="212" r:id="rId14"/>
    <sheet name="H.TA3" sheetId="213" r:id="rId15"/>
    <sheet name="AK.IB4" sheetId="206" r:id="rId16"/>
    <sheet name="HZ.IB4" sheetId="207" r:id="rId17"/>
    <sheet name="H.IB4" sheetId="208" r:id="rId18"/>
    <sheet name="AK.IB5" sheetId="203" r:id="rId19"/>
    <sheet name="HZ.IB5" sheetId="204" r:id="rId20"/>
    <sheet name="H.IB5" sheetId="205" r:id="rId21"/>
    <sheet name="AK.IB6" sheetId="209" r:id="rId22"/>
    <sheet name="HZ.IB6" sheetId="210" r:id="rId23"/>
    <sheet name="H.IB6" sheetId="211" r:id="rId24"/>
    <sheet name="H.GL" sheetId="198" r:id="rId25"/>
    <sheet name="H.BesL" sheetId="197" state="hidden" r:id="rId26"/>
  </sheets>
  <externalReferences>
    <externalReference r:id="rId27"/>
    <externalReference r:id="rId28"/>
  </externalReferences>
  <definedNames>
    <definedName name="d" localSheetId="10">#REF!</definedName>
    <definedName name="d" localSheetId="7">#REF!</definedName>
    <definedName name="d" localSheetId="15">#REF!</definedName>
    <definedName name="d" localSheetId="18">#REF!</definedName>
    <definedName name="d" localSheetId="25">#REF!</definedName>
    <definedName name="d" localSheetId="9">#REF!</definedName>
    <definedName name="d" localSheetId="3">#REF!</definedName>
    <definedName name="d" localSheetId="5">#REF!</definedName>
    <definedName name="d" localSheetId="17">#REF!</definedName>
    <definedName name="d" localSheetId="6">#REF!</definedName>
    <definedName name="d" localSheetId="20">#REF!</definedName>
    <definedName name="d" localSheetId="4">#REF!</definedName>
    <definedName name="d" localSheetId="12">#REF!</definedName>
    <definedName name="d" localSheetId="2">#REF!</definedName>
    <definedName name="d" localSheetId="11">#REF!</definedName>
    <definedName name="d" localSheetId="8">#REF!</definedName>
    <definedName name="d" localSheetId="16">#REF!</definedName>
    <definedName name="d" localSheetId="19">#REF!</definedName>
    <definedName name="d">#REF!</definedName>
    <definedName name="dd" localSheetId="10">#REF!</definedName>
    <definedName name="dd" localSheetId="7">#REF!</definedName>
    <definedName name="dd" localSheetId="15">#REF!</definedName>
    <definedName name="dd" localSheetId="18">#REF!</definedName>
    <definedName name="dd" localSheetId="9">#REF!</definedName>
    <definedName name="dd" localSheetId="3">#REF!</definedName>
    <definedName name="dd" localSheetId="5">#REF!</definedName>
    <definedName name="dd" localSheetId="17">#REF!</definedName>
    <definedName name="dd" localSheetId="6">#REF!</definedName>
    <definedName name="dd" localSheetId="20">#REF!</definedName>
    <definedName name="dd" localSheetId="4">#REF!</definedName>
    <definedName name="dd" localSheetId="12">#REF!</definedName>
    <definedName name="dd" localSheetId="2">#REF!</definedName>
    <definedName name="dd" localSheetId="11">#REF!</definedName>
    <definedName name="dd" localSheetId="8">#REF!</definedName>
    <definedName name="dd" localSheetId="16">#REF!</definedName>
    <definedName name="dd" localSheetId="19">#REF!</definedName>
    <definedName name="dd">#REF!</definedName>
    <definedName name="_xlnm.Print_Area" localSheetId="1">' Preisblatt'!$A$1:$J$27</definedName>
    <definedName name="_xlnm.Print_Area" localSheetId="10">'AK. Verk2'!$A$1:$J$78</definedName>
    <definedName name="_xlnm.Print_Area" localSheetId="7">AK.IB1!$A$1:$J$78</definedName>
    <definedName name="_xlnm.Print_Area" localSheetId="15">AK.IB4!$A$1:$J$78</definedName>
    <definedName name="_xlnm.Print_Area" localSheetId="18">AK.IB5!$A$1:$J$78</definedName>
    <definedName name="_xlnm.Print_Area" localSheetId="21">AK.IB6!$A$1:$J$78</definedName>
    <definedName name="_xlnm.Print_Area" localSheetId="13">AK.TA3!$A$1:$L$113</definedName>
    <definedName name="_xlnm.Print_Area" localSheetId="24">H.GL!$A$1:$K$56</definedName>
    <definedName name="_xlnm.Print_Area" localSheetId="9">H.IB1!$A$1:$K$87</definedName>
    <definedName name="_xlnm.Print_Area" localSheetId="3">'H.IB1 teil'!$A$1:$K$84</definedName>
    <definedName name="_xlnm.Print_Area" localSheetId="5">'H.IB3 teil'!$A$1:$K$84</definedName>
    <definedName name="_xlnm.Print_Area" localSheetId="17">H.IB4!$A$1:$K$88</definedName>
    <definedName name="_xlnm.Print_Area" localSheetId="6">'H.IB4 teil'!$A$1:$K$84</definedName>
    <definedName name="_xlnm.Print_Area" localSheetId="20">H.IB5!$A$1:$K$89</definedName>
    <definedName name="_xlnm.Print_Area" localSheetId="4">'H.TA2 teil'!$A$1:$K$87</definedName>
    <definedName name="_xlnm.Print_Area" localSheetId="14">H.TA3!$A$1:$K$89</definedName>
    <definedName name="_xlnm.Print_Area" localSheetId="12">H.Verk2!$A$1:$K$87</definedName>
    <definedName name="_xlnm.Print_Area" localSheetId="2">HerstellkostenVgV!$A$1:$K$24</definedName>
    <definedName name="_xlnm.Print_Area" localSheetId="11">'HZ. Verk2'!$A$1:$J$50</definedName>
    <definedName name="_xlnm.Print_Area" localSheetId="8">HZ.IB1!$A$1:$J$50</definedName>
    <definedName name="_xlnm.Print_Area" localSheetId="16">HZ.IB4!$A$1:$J$50</definedName>
    <definedName name="_xlnm.Print_Area" localSheetId="19">HZ.IB5!$A$1:$J$50</definedName>
    <definedName name="_xlnm.Print_Area" localSheetId="22">HZ.IB6!$A$1:$J$50</definedName>
    <definedName name="_xlnm.Print_Area" localSheetId="0">Preisblatt!$A$1:$C$51</definedName>
    <definedName name="_xlnm.Print_Titles" localSheetId="25">H.BesL!$1:$10</definedName>
    <definedName name="_xlnm.Print_Titles" localSheetId="2">HerstellkostenVgV!$1:$6</definedName>
    <definedName name="Faktor_13" localSheetId="10">#REF!</definedName>
    <definedName name="Faktor_13" localSheetId="7">#REF!</definedName>
    <definedName name="Faktor_13" localSheetId="15">#REF!</definedName>
    <definedName name="Faktor_13" localSheetId="18">#REF!</definedName>
    <definedName name="Faktor_13" localSheetId="21">#REF!</definedName>
    <definedName name="Faktor_13" localSheetId="25">#REF!</definedName>
    <definedName name="Faktor_13" localSheetId="9">#REF!</definedName>
    <definedName name="Faktor_13" localSheetId="3">#REF!</definedName>
    <definedName name="Faktor_13" localSheetId="5">#REF!</definedName>
    <definedName name="Faktor_13" localSheetId="17">#REF!</definedName>
    <definedName name="Faktor_13" localSheetId="6">#REF!</definedName>
    <definedName name="Faktor_13" localSheetId="20">#REF!</definedName>
    <definedName name="Faktor_13" localSheetId="23">#REF!</definedName>
    <definedName name="Faktor_13" localSheetId="4">#REF!</definedName>
    <definedName name="Faktor_13" localSheetId="12">#REF!</definedName>
    <definedName name="Faktor_13" localSheetId="2">#REF!</definedName>
    <definedName name="Faktor_13" localSheetId="11">#REF!</definedName>
    <definedName name="Faktor_13" localSheetId="8">#REF!</definedName>
    <definedName name="Faktor_13" localSheetId="16">#REF!</definedName>
    <definedName name="Faktor_13" localSheetId="19">#REF!</definedName>
    <definedName name="Faktor_13" localSheetId="22">#REF!</definedName>
    <definedName name="Faktor_13">#REF!</definedName>
    <definedName name="ff" localSheetId="10">#REF!</definedName>
    <definedName name="ff" localSheetId="7">#REF!</definedName>
    <definedName name="ff" localSheetId="15">#REF!</definedName>
    <definedName name="ff" localSheetId="18">#REF!</definedName>
    <definedName name="ff" localSheetId="25">#REF!</definedName>
    <definedName name="ff" localSheetId="9">#REF!</definedName>
    <definedName name="ff" localSheetId="3">#REF!</definedName>
    <definedName name="ff" localSheetId="5">#REF!</definedName>
    <definedName name="ff" localSheetId="17">#REF!</definedName>
    <definedName name="ff" localSheetId="6">#REF!</definedName>
    <definedName name="ff" localSheetId="20">#REF!</definedName>
    <definedName name="ff" localSheetId="4">#REF!</definedName>
    <definedName name="ff" localSheetId="12">#REF!</definedName>
    <definedName name="ff" localSheetId="2">#REF!</definedName>
    <definedName name="ff" localSheetId="11">#REF!</definedName>
    <definedName name="ff" localSheetId="8">#REF!</definedName>
    <definedName name="ff" localSheetId="16">#REF!</definedName>
    <definedName name="ff" localSheetId="19">#REF!</definedName>
    <definedName name="ff">#REF!</definedName>
  </definedNames>
  <calcPr calcId="181029"/>
</workbook>
</file>

<file path=xl/calcChain.xml><?xml version="1.0" encoding="utf-8"?>
<calcChain xmlns="http://schemas.openxmlformats.org/spreadsheetml/2006/main">
  <c r="F62" i="208" l="1"/>
  <c r="J60" i="213"/>
  <c r="F51" i="213"/>
  <c r="H19" i="200"/>
  <c r="D10" i="166"/>
  <c r="D23" i="166" s="1"/>
  <c r="G24" i="166"/>
  <c r="G23" i="166"/>
  <c r="J10" i="166"/>
  <c r="J33" i="198"/>
  <c r="K21" i="213" l="1"/>
  <c r="K19" i="213"/>
  <c r="L51" i="212" l="1"/>
  <c r="F63" i="213"/>
  <c r="I63" i="213"/>
  <c r="F53" i="213"/>
  <c r="E51" i="213"/>
  <c r="I35" i="213"/>
  <c r="I27" i="213"/>
  <c r="E5" i="199" s="1"/>
  <c r="I26" i="213"/>
  <c r="I25" i="213"/>
  <c r="E4" i="199" s="1"/>
  <c r="L94" i="212"/>
  <c r="L86" i="212"/>
  <c r="L108" i="212" s="1"/>
  <c r="L62" i="212"/>
  <c r="L54" i="212"/>
  <c r="L30" i="212"/>
  <c r="L44" i="212" s="1"/>
  <c r="L22" i="212"/>
  <c r="L76" i="212" l="1"/>
  <c r="K20" i="213"/>
  <c r="L112" i="212"/>
  <c r="K18" i="213" s="1"/>
  <c r="I31" i="213" l="1"/>
  <c r="I30" i="213"/>
  <c r="I32" i="213"/>
  <c r="E3" i="199"/>
  <c r="I33" i="213" l="1"/>
  <c r="K66" i="213" s="1"/>
  <c r="K68" i="213" l="1"/>
  <c r="E6" i="199"/>
  <c r="F54" i="213"/>
  <c r="K69" i="213"/>
  <c r="E7" i="199"/>
  <c r="K78" i="213" l="1"/>
  <c r="E11" i="199" s="1"/>
  <c r="E8" i="199"/>
  <c r="K79" i="213"/>
  <c r="E12" i="199" s="1"/>
  <c r="E9" i="199"/>
  <c r="K73" i="213"/>
  <c r="K76" i="213" s="1"/>
  <c r="H5" i="199"/>
  <c r="H4" i="199"/>
  <c r="J34" i="198"/>
  <c r="H18" i="209"/>
  <c r="J23" i="166"/>
  <c r="J24" i="166" s="1"/>
  <c r="F62" i="211"/>
  <c r="J60" i="211"/>
  <c r="J59" i="211"/>
  <c r="J57" i="211"/>
  <c r="F46" i="211"/>
  <c r="F48" i="211" s="1"/>
  <c r="E46" i="211"/>
  <c r="I31" i="211"/>
  <c r="F29" i="211"/>
  <c r="I24" i="211"/>
  <c r="J39" i="210"/>
  <c r="J39" i="209"/>
  <c r="J31" i="209"/>
  <c r="J22" i="209"/>
  <c r="H19" i="209"/>
  <c r="J48" i="209" s="1"/>
  <c r="J16" i="209" l="1"/>
  <c r="F49" i="211"/>
  <c r="E10" i="199"/>
  <c r="K81" i="213"/>
  <c r="F58" i="211"/>
  <c r="K67" i="211"/>
  <c r="I62" i="211"/>
  <c r="H6" i="199"/>
  <c r="J45" i="209"/>
  <c r="J51" i="209" s="1"/>
  <c r="D56" i="209" s="1"/>
  <c r="K51" i="211"/>
  <c r="K65" i="211" l="1"/>
  <c r="H7" i="199" s="1"/>
  <c r="K83" i="213"/>
  <c r="K85" i="213" s="1"/>
  <c r="K88" i="213" s="1"/>
  <c r="E15" i="199" s="1"/>
  <c r="E13" i="199"/>
  <c r="K68" i="211"/>
  <c r="K77" i="211"/>
  <c r="H11" i="199" s="1"/>
  <c r="H8" i="199"/>
  <c r="H57" i="209"/>
  <c r="H56" i="209"/>
  <c r="K72" i="211" l="1"/>
  <c r="J57" i="209"/>
  <c r="J60" i="209" s="1"/>
  <c r="K17" i="211" s="1"/>
  <c r="H3" i="199" s="1"/>
  <c r="K78" i="211"/>
  <c r="H12" i="199" s="1"/>
  <c r="H9" i="199"/>
  <c r="H13" i="199"/>
  <c r="K75" i="211" l="1"/>
  <c r="J31" i="198"/>
  <c r="J32" i="198"/>
  <c r="G5" i="199"/>
  <c r="G4" i="199"/>
  <c r="G14" i="199"/>
  <c r="F5" i="199"/>
  <c r="F4" i="199"/>
  <c r="F14" i="199"/>
  <c r="H18" i="203"/>
  <c r="H18" i="206"/>
  <c r="H18" i="200"/>
  <c r="H18" i="179"/>
  <c r="H19" i="203"/>
  <c r="H19" i="206"/>
  <c r="H19" i="179"/>
  <c r="F23" i="166"/>
  <c r="F24" i="166" s="1"/>
  <c r="H23" i="166"/>
  <c r="H24" i="166" s="1"/>
  <c r="H10" i="199" l="1"/>
  <c r="K80" i="211"/>
  <c r="K82" i="211" s="1"/>
  <c r="K85" i="211" s="1"/>
  <c r="K88" i="211" s="1"/>
  <c r="H15" i="199" s="1"/>
  <c r="J60" i="208"/>
  <c r="J59" i="208"/>
  <c r="J57" i="208"/>
  <c r="F46" i="208"/>
  <c r="F48" i="208" s="1"/>
  <c r="E46" i="208"/>
  <c r="I31" i="208"/>
  <c r="F29" i="208"/>
  <c r="I24" i="208"/>
  <c r="J39" i="207"/>
  <c r="J48" i="206"/>
  <c r="J39" i="206"/>
  <c r="H33" i="206"/>
  <c r="J31" i="206" s="1"/>
  <c r="J22" i="206"/>
  <c r="J16" i="206"/>
  <c r="F62" i="205"/>
  <c r="J60" i="205"/>
  <c r="J59" i="205"/>
  <c r="J57" i="205"/>
  <c r="F46" i="205"/>
  <c r="F48" i="205" s="1"/>
  <c r="E46" i="205"/>
  <c r="I31" i="205"/>
  <c r="F29" i="205"/>
  <c r="I24" i="205"/>
  <c r="J39" i="204"/>
  <c r="J39" i="203"/>
  <c r="H33" i="203"/>
  <c r="J31" i="203" s="1"/>
  <c r="J22" i="203"/>
  <c r="J48" i="203"/>
  <c r="J16" i="203"/>
  <c r="F49" i="208" l="1"/>
  <c r="K67" i="208"/>
  <c r="I62" i="208"/>
  <c r="F49" i="205"/>
  <c r="F58" i="205"/>
  <c r="I62" i="205" s="1"/>
  <c r="K67" i="205"/>
  <c r="G6" i="199"/>
  <c r="F6" i="199"/>
  <c r="J45" i="206"/>
  <c r="J51" i="206" s="1"/>
  <c r="D56" i="206" s="1"/>
  <c r="F58" i="208"/>
  <c r="K51" i="208"/>
  <c r="K51" i="205"/>
  <c r="J45" i="203"/>
  <c r="J51" i="203" s="1"/>
  <c r="K65" i="208" l="1"/>
  <c r="K65" i="205"/>
  <c r="K72" i="205" s="1"/>
  <c r="K68" i="205"/>
  <c r="K68" i="208"/>
  <c r="F7" i="199"/>
  <c r="K77" i="205"/>
  <c r="G11" i="199" s="1"/>
  <c r="G8" i="199"/>
  <c r="K77" i="208"/>
  <c r="F11" i="199" s="1"/>
  <c r="F8" i="199"/>
  <c r="H56" i="206"/>
  <c r="H57" i="206"/>
  <c r="D56" i="203"/>
  <c r="K78" i="205" l="1"/>
  <c r="G12" i="199" s="1"/>
  <c r="G9" i="199"/>
  <c r="K75" i="205"/>
  <c r="G7" i="199"/>
  <c r="K78" i="208"/>
  <c r="F12" i="199" s="1"/>
  <c r="F9" i="199"/>
  <c r="J57" i="206"/>
  <c r="J60" i="206" s="1"/>
  <c r="K17" i="208" s="1"/>
  <c r="F3" i="199" s="1"/>
  <c r="K72" i="208"/>
  <c r="K75" i="208" s="1"/>
  <c r="G13" i="199"/>
  <c r="H57" i="203"/>
  <c r="H56" i="203"/>
  <c r="J57" i="203" s="1"/>
  <c r="J60" i="203" s="1"/>
  <c r="K17" i="205" s="1"/>
  <c r="G3" i="199" s="1"/>
  <c r="F10" i="199" l="1"/>
  <c r="K80" i="208"/>
  <c r="K80" i="205"/>
  <c r="K83" i="205" s="1"/>
  <c r="G10" i="199"/>
  <c r="K82" i="208" l="1"/>
  <c r="K84" i="208" s="1"/>
  <c r="K87" i="208" s="1"/>
  <c r="F15" i="199" s="1"/>
  <c r="F13" i="199"/>
  <c r="K85" i="205"/>
  <c r="K88" i="205" s="1"/>
  <c r="G15" i="199" s="1"/>
  <c r="D5" i="199" l="1"/>
  <c r="D4" i="199"/>
  <c r="J4" i="199" s="1"/>
  <c r="E23" i="166"/>
  <c r="E24" i="166" s="1"/>
  <c r="J60" i="202"/>
  <c r="J59" i="202"/>
  <c r="J57" i="202"/>
  <c r="F62" i="202"/>
  <c r="F46" i="202"/>
  <c r="F48" i="202" s="1"/>
  <c r="E46" i="202"/>
  <c r="I31" i="202"/>
  <c r="F29" i="202"/>
  <c r="I24" i="202"/>
  <c r="J39" i="201"/>
  <c r="J39" i="200"/>
  <c r="J31" i="200"/>
  <c r="J22" i="200"/>
  <c r="J48" i="200"/>
  <c r="J16" i="200"/>
  <c r="J45" i="200" s="1"/>
  <c r="J51" i="200" s="1"/>
  <c r="F49" i="202" l="1"/>
  <c r="K66" i="202"/>
  <c r="D6" i="199"/>
  <c r="K51" i="202"/>
  <c r="F58" i="202"/>
  <c r="I62" i="202" s="1"/>
  <c r="D56" i="200"/>
  <c r="K67" i="202" l="1"/>
  <c r="D9" i="199" s="1"/>
  <c r="K64" i="202"/>
  <c r="K76" i="202"/>
  <c r="D11" i="199" s="1"/>
  <c r="D8" i="199"/>
  <c r="H57" i="200"/>
  <c r="H56" i="200"/>
  <c r="D7" i="199" l="1"/>
  <c r="J57" i="200"/>
  <c r="J60" i="200" s="1"/>
  <c r="K71" i="202"/>
  <c r="K74" i="202" s="1"/>
  <c r="K79" i="202" s="1"/>
  <c r="K81" i="202" s="1"/>
  <c r="K77" i="202"/>
  <c r="D12" i="199" s="1"/>
  <c r="K83" i="202" l="1"/>
  <c r="K86" i="202" s="1"/>
  <c r="D15" i="199" s="1"/>
  <c r="D10" i="199"/>
  <c r="K17" i="202"/>
  <c r="D3" i="199" s="1"/>
  <c r="D13" i="199"/>
  <c r="F62" i="189"/>
  <c r="J59" i="189"/>
  <c r="O37" i="197" l="1"/>
  <c r="O41" i="197" s="1"/>
  <c r="O31" i="197"/>
  <c r="P31" i="197" s="1"/>
  <c r="O30" i="197"/>
  <c r="P30" i="197" s="1"/>
  <c r="O29" i="197"/>
  <c r="P29" i="197" s="1"/>
  <c r="O28" i="197"/>
  <c r="P28" i="197" s="1"/>
  <c r="O27" i="197"/>
  <c r="P27" i="197" s="1"/>
  <c r="O26" i="197"/>
  <c r="P26" i="197" s="1"/>
  <c r="O25" i="197"/>
  <c r="P25" i="197" s="1"/>
  <c r="O24" i="197"/>
  <c r="P24" i="197" s="1"/>
  <c r="O23" i="197"/>
  <c r="P23" i="197" s="1"/>
  <c r="O22" i="197"/>
  <c r="P22" i="197" s="1"/>
  <c r="O21" i="197"/>
  <c r="P21" i="197" s="1"/>
  <c r="O20" i="197"/>
  <c r="O19" i="197"/>
  <c r="P19" i="197" s="1"/>
  <c r="O18" i="197"/>
  <c r="O17" i="197"/>
  <c r="P17" i="197" s="1"/>
  <c r="O16" i="197"/>
  <c r="P16" i="197" s="1"/>
  <c r="O15" i="197"/>
  <c r="P15" i="197" s="1"/>
  <c r="O13" i="197"/>
  <c r="O12" i="197"/>
  <c r="J30" i="198"/>
  <c r="J29" i="198"/>
  <c r="J22" i="198"/>
  <c r="J18" i="198"/>
  <c r="J16" i="198"/>
  <c r="J60" i="189"/>
  <c r="J57" i="189"/>
  <c r="F46" i="189"/>
  <c r="F48" i="189" s="1"/>
  <c r="E46" i="189"/>
  <c r="I31" i="189"/>
  <c r="F49" i="189" s="1"/>
  <c r="F29" i="189"/>
  <c r="I24" i="189"/>
  <c r="J39" i="184"/>
  <c r="J39" i="179"/>
  <c r="J31" i="179"/>
  <c r="J22" i="179"/>
  <c r="J48" i="179"/>
  <c r="I56" i="192"/>
  <c r="I59" i="192" s="1"/>
  <c r="I46" i="192"/>
  <c r="I48" i="192" s="1"/>
  <c r="G46" i="192"/>
  <c r="G48" i="192" s="1"/>
  <c r="E44" i="192"/>
  <c r="F43" i="192"/>
  <c r="F42" i="192"/>
  <c r="E41" i="192"/>
  <c r="F41" i="192" s="1"/>
  <c r="E40" i="192"/>
  <c r="I31" i="192"/>
  <c r="F58" i="192" s="1"/>
  <c r="F29" i="192"/>
  <c r="I24" i="192"/>
  <c r="I56" i="191"/>
  <c r="I59" i="191" s="1"/>
  <c r="I46" i="191"/>
  <c r="I48" i="191" s="1"/>
  <c r="G46" i="191"/>
  <c r="G48" i="191" s="1"/>
  <c r="E44" i="191"/>
  <c r="F43" i="191"/>
  <c r="F42" i="191"/>
  <c r="E41" i="191"/>
  <c r="F41" i="191" s="1"/>
  <c r="E40" i="191"/>
  <c r="I31" i="191"/>
  <c r="F57" i="191" s="1"/>
  <c r="F29" i="191"/>
  <c r="I24" i="191"/>
  <c r="I62" i="195"/>
  <c r="I51" i="195"/>
  <c r="I53" i="195" s="1"/>
  <c r="G51" i="195"/>
  <c r="G53" i="195" s="1"/>
  <c r="F51" i="195"/>
  <c r="F53" i="195" s="1"/>
  <c r="E49" i="195"/>
  <c r="E46" i="195"/>
  <c r="I35" i="195"/>
  <c r="I27" i="195"/>
  <c r="I26" i="195"/>
  <c r="I25" i="195"/>
  <c r="K19" i="195"/>
  <c r="K18" i="195"/>
  <c r="I56" i="190"/>
  <c r="I59" i="190" s="1"/>
  <c r="I46" i="190"/>
  <c r="I48" i="190" s="1"/>
  <c r="G46" i="190"/>
  <c r="G48" i="190" s="1"/>
  <c r="E44" i="190"/>
  <c r="F43" i="190"/>
  <c r="F42" i="190"/>
  <c r="E41" i="190"/>
  <c r="F41" i="190" s="1"/>
  <c r="E40" i="190"/>
  <c r="I31" i="190"/>
  <c r="F29" i="190"/>
  <c r="I24" i="190"/>
  <c r="K23" i="166"/>
  <c r="K24" i="166" s="1"/>
  <c r="I23" i="166"/>
  <c r="I24" i="166" s="1"/>
  <c r="D20" i="166"/>
  <c r="D18" i="166"/>
  <c r="D16" i="166"/>
  <c r="D14" i="166"/>
  <c r="D12" i="166"/>
  <c r="D8" i="166"/>
  <c r="C5" i="199"/>
  <c r="J5" i="199" s="1"/>
  <c r="C4" i="199"/>
  <c r="K66" i="189" l="1"/>
  <c r="K76" i="189" s="1"/>
  <c r="J36" i="198"/>
  <c r="K51" i="189"/>
  <c r="F57" i="192"/>
  <c r="K65" i="190"/>
  <c r="K77" i="190" s="1"/>
  <c r="F46" i="191"/>
  <c r="F48" i="191" s="1"/>
  <c r="F56" i="192"/>
  <c r="F59" i="192" s="1"/>
  <c r="K64" i="192" s="1"/>
  <c r="K76" i="192" s="1"/>
  <c r="I32" i="195"/>
  <c r="F46" i="190"/>
  <c r="F48" i="190" s="1"/>
  <c r="E46" i="190"/>
  <c r="E48" i="190" s="1"/>
  <c r="C6" i="199"/>
  <c r="J6" i="199" s="1"/>
  <c r="F56" i="190"/>
  <c r="J25" i="198"/>
  <c r="F57" i="190"/>
  <c r="E51" i="195"/>
  <c r="E53" i="195" s="1"/>
  <c r="E46" i="191"/>
  <c r="E48" i="191" s="1"/>
  <c r="E46" i="192"/>
  <c r="E48" i="192" s="1"/>
  <c r="J16" i="179"/>
  <c r="J45" i="179" s="1"/>
  <c r="J51" i="179" s="1"/>
  <c r="D56" i="179" s="1"/>
  <c r="I30" i="195"/>
  <c r="I33" i="195" s="1"/>
  <c r="K68" i="195" s="1"/>
  <c r="K80" i="195" s="1"/>
  <c r="D24" i="166"/>
  <c r="F46" i="192"/>
  <c r="F48" i="192" s="1"/>
  <c r="K65" i="192"/>
  <c r="K77" i="192" s="1"/>
  <c r="O42" i="197"/>
  <c r="O45" i="197" s="1"/>
  <c r="K17" i="192"/>
  <c r="F58" i="191"/>
  <c r="F58" i="190"/>
  <c r="F56" i="191"/>
  <c r="F59" i="191" s="1"/>
  <c r="K64" i="191" s="1"/>
  <c r="K76" i="191" s="1"/>
  <c r="K65" i="191"/>
  <c r="K77" i="191" s="1"/>
  <c r="I31" i="195"/>
  <c r="F58" i="189"/>
  <c r="I62" i="189" s="1"/>
  <c r="K10" i="198"/>
  <c r="K67" i="189" l="1"/>
  <c r="K77" i="189" s="1"/>
  <c r="C12" i="199" s="1"/>
  <c r="J12" i="199" s="1"/>
  <c r="K64" i="189"/>
  <c r="K71" i="189" s="1"/>
  <c r="K74" i="189" s="1"/>
  <c r="K79" i="189" s="1"/>
  <c r="K62" i="192"/>
  <c r="F59" i="190"/>
  <c r="K64" i="190"/>
  <c r="K76" i="190" s="1"/>
  <c r="K62" i="190"/>
  <c r="K69" i="190" s="1"/>
  <c r="K74" i="190" s="1"/>
  <c r="K62" i="191"/>
  <c r="K69" i="191"/>
  <c r="K74" i="191" s="1"/>
  <c r="F60" i="195"/>
  <c r="F62" i="195" s="1"/>
  <c r="F61" i="195"/>
  <c r="H57" i="179"/>
  <c r="H56" i="179"/>
  <c r="K69" i="192"/>
  <c r="K74" i="192" s="1"/>
  <c r="C11" i="199"/>
  <c r="J11" i="199" s="1"/>
  <c r="C8" i="199"/>
  <c r="J8" i="199" s="1"/>
  <c r="C13" i="199" l="1"/>
  <c r="K81" i="189"/>
  <c r="K83" i="189" s="1"/>
  <c r="K86" i="189" s="1"/>
  <c r="F19" i="198"/>
  <c r="F24" i="198"/>
  <c r="J57" i="179"/>
  <c r="J60" i="179" s="1"/>
  <c r="K17" i="189" s="1"/>
  <c r="F23" i="198"/>
  <c r="F20" i="198"/>
  <c r="F21" i="198"/>
  <c r="F17" i="198"/>
  <c r="C7" i="199"/>
  <c r="C9" i="199"/>
  <c r="J9" i="199" s="1"/>
  <c r="K80" i="191"/>
  <c r="K83" i="191" s="1"/>
  <c r="K80" i="192"/>
  <c r="K83" i="192" s="1"/>
  <c r="K80" i="190"/>
  <c r="K83" i="190" s="1"/>
  <c r="C30" i="11"/>
  <c r="C16" i="11"/>
  <c r="C14" i="11"/>
  <c r="C10" i="199"/>
  <c r="K65" i="195"/>
  <c r="K67" i="195"/>
  <c r="K79" i="195" s="1"/>
  <c r="C3" i="199" l="1"/>
  <c r="J3" i="199" s="1"/>
  <c r="F25" i="198"/>
  <c r="K38" i="198" s="1"/>
  <c r="C45" i="11"/>
  <c r="C18" i="11"/>
  <c r="C20" i="11" s="1"/>
  <c r="C43" i="11"/>
  <c r="K72" i="195"/>
  <c r="K77" i="195" s="1"/>
  <c r="C28" i="11" l="1"/>
  <c r="C33" i="11" s="1"/>
  <c r="C35" i="11" s="1"/>
  <c r="J7" i="197"/>
  <c r="J14" i="197" s="1"/>
  <c r="J13" i="197"/>
  <c r="C48" i="11"/>
  <c r="C50" i="11" s="1"/>
  <c r="C14" i="199"/>
  <c r="C15" i="199"/>
  <c r="K83" i="195"/>
  <c r="K86" i="195" s="1"/>
  <c r="J6" i="197"/>
  <c r="I20" i="197" s="1"/>
  <c r="P20" i="197" s="1"/>
  <c r="K42" i="198" l="1"/>
  <c r="K45" i="198" s="1"/>
  <c r="I7" i="199"/>
  <c r="J7" i="199" s="1"/>
  <c r="I13" i="199"/>
  <c r="J13" i="199" s="1"/>
  <c r="I18" i="197"/>
  <c r="P18" i="197" s="1"/>
  <c r="I10" i="199" l="1"/>
  <c r="J10" i="199" s="1"/>
  <c r="K48" i="198"/>
  <c r="K50" i="198" s="1"/>
  <c r="J14" i="199"/>
  <c r="K52" i="198" l="1"/>
  <c r="K55" i="198" s="1"/>
  <c r="I15" i="199" s="1"/>
  <c r="J15" i="19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Dr. Geis</author>
  </authors>
  <commentList>
    <comment ref="E24" authorId="0" shapeId="0" xr:uid="{00000000-0006-0000-0600-000001000000}">
      <text>
        <r>
          <rPr>
            <b/>
            <sz val="9"/>
            <color indexed="81"/>
            <rFont val="Segoe UI"/>
            <family val="2"/>
          </rPr>
          <t>Dr. Geis:</t>
        </r>
        <r>
          <rPr>
            <sz val="9"/>
            <color indexed="81"/>
            <rFont val="Segoe UI"/>
            <family val="2"/>
          </rPr>
          <t xml:space="preserve">
falls zutreffend</t>
        </r>
      </text>
    </comment>
    <comment ref="K64" authorId="0" shapeId="0" xr:uid="{00000000-0006-0000-0600-000002000000}">
      <text>
        <r>
          <rPr>
            <b/>
            <sz val="9"/>
            <color indexed="81"/>
            <rFont val="Segoe UI"/>
            <family val="2"/>
          </rPr>
          <t>Dr. Geis:</t>
        </r>
        <r>
          <rPr>
            <sz val="9"/>
            <color indexed="81"/>
            <rFont val="Segoe UI"/>
            <family val="2"/>
          </rPr>
          <t xml:space="preserve">
Bes. L. je Bedarf anpassen</t>
        </r>
      </text>
    </comment>
    <comment ref="K65" authorId="0" shapeId="0" xr:uid="{00000000-0006-0000-0600-000003000000}">
      <text>
        <r>
          <rPr>
            <b/>
            <sz val="9"/>
            <color indexed="81"/>
            <rFont val="Segoe UI"/>
            <family val="2"/>
          </rPr>
          <t>Dr. Geis:</t>
        </r>
        <r>
          <rPr>
            <sz val="9"/>
            <color indexed="81"/>
            <rFont val="Segoe UI"/>
            <family val="2"/>
          </rPr>
          <t xml:space="preserve">
dito</t>
        </r>
      </text>
    </comment>
    <comment ref="B69" authorId="0" shapeId="0" xr:uid="{00000000-0006-0000-0600-000004000000}">
      <text>
        <r>
          <rPr>
            <b/>
            <sz val="8"/>
            <color indexed="81"/>
            <rFont val="Tahoma"/>
            <family val="2"/>
          </rPr>
          <t>Dr. Geis:</t>
        </r>
        <r>
          <rPr>
            <sz val="8"/>
            <color indexed="81"/>
            <rFont val="Tahoma"/>
            <family val="2"/>
          </rPr>
          <t xml:space="preserve">
Entweder durch Bieter in Zeile 9.1, 2. Spalte  Prozentsatz eintragen oder in Zeile 9.2 und 9.3, 2. Spalte ankreuzen und dann in Zeile 9.2 und 9.3 in letzter Spalte Betrag eintragen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Dr. Geis</author>
  </authors>
  <commentList>
    <comment ref="K67" authorId="0" shapeId="0" xr:uid="{00000000-0006-0000-0700-000001000000}">
      <text>
        <r>
          <rPr>
            <b/>
            <sz val="9"/>
            <color indexed="81"/>
            <rFont val="Segoe UI"/>
            <family val="2"/>
          </rPr>
          <t>Dr. Geis:</t>
        </r>
        <r>
          <rPr>
            <sz val="9"/>
            <color indexed="81"/>
            <rFont val="Segoe UI"/>
            <family val="2"/>
          </rPr>
          <t xml:space="preserve">
Bes. L. je Bedarf anpassen</t>
        </r>
      </text>
    </comment>
    <comment ref="K68" authorId="0" shapeId="0" xr:uid="{00000000-0006-0000-0700-000002000000}">
      <text>
        <r>
          <rPr>
            <b/>
            <sz val="9"/>
            <color indexed="81"/>
            <rFont val="Segoe UI"/>
            <family val="2"/>
          </rPr>
          <t>Dr. Geis:</t>
        </r>
        <r>
          <rPr>
            <sz val="9"/>
            <color indexed="81"/>
            <rFont val="Segoe UI"/>
            <family val="2"/>
          </rPr>
          <t xml:space="preserve">
dito</t>
        </r>
      </text>
    </comment>
    <comment ref="B72" authorId="0" shapeId="0" xr:uid="{00000000-0006-0000-0700-000003000000}">
      <text>
        <r>
          <rPr>
            <b/>
            <sz val="8"/>
            <color indexed="81"/>
            <rFont val="Tahoma"/>
            <family val="2"/>
          </rPr>
          <t>Dr. Geis:</t>
        </r>
        <r>
          <rPr>
            <sz val="8"/>
            <color indexed="81"/>
            <rFont val="Tahoma"/>
            <family val="2"/>
          </rPr>
          <t xml:space="preserve">
Entweder durch Bieter in Zeile 8.1, 2. Spalte  Prozentsatz eintragen oder in Zeile 8.2 und 8.3, 2. Spalte ankreuzen und dann in Zeile 8.2 und 8.3 in letzter Spalte Betrag eintragen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Dr. Geis</author>
  </authors>
  <commentList>
    <comment ref="E24" authorId="0" shapeId="0" xr:uid="{00000000-0006-0000-0B00-000001000000}">
      <text>
        <r>
          <rPr>
            <b/>
            <sz val="9"/>
            <color indexed="81"/>
            <rFont val="Segoe UI"/>
            <family val="2"/>
          </rPr>
          <t>Dr. Geis:</t>
        </r>
        <r>
          <rPr>
            <sz val="9"/>
            <color indexed="81"/>
            <rFont val="Segoe UI"/>
            <family val="2"/>
          </rPr>
          <t xml:space="preserve">
falls zutreffend</t>
        </r>
      </text>
    </comment>
    <comment ref="K64" authorId="0" shapeId="0" xr:uid="{00000000-0006-0000-0B00-000002000000}">
      <text>
        <r>
          <rPr>
            <b/>
            <sz val="9"/>
            <color indexed="81"/>
            <rFont val="Segoe UI"/>
            <family val="2"/>
          </rPr>
          <t>Dr. Geis:</t>
        </r>
        <r>
          <rPr>
            <sz val="9"/>
            <color indexed="81"/>
            <rFont val="Segoe UI"/>
            <family val="2"/>
          </rPr>
          <t xml:space="preserve">
Bes. L. je Bedarf anpassen</t>
        </r>
      </text>
    </comment>
    <comment ref="K65" authorId="0" shapeId="0" xr:uid="{00000000-0006-0000-0B00-000003000000}">
      <text>
        <r>
          <rPr>
            <b/>
            <sz val="9"/>
            <color indexed="81"/>
            <rFont val="Segoe UI"/>
            <family val="2"/>
          </rPr>
          <t>Dr. Geis:</t>
        </r>
        <r>
          <rPr>
            <sz val="9"/>
            <color indexed="81"/>
            <rFont val="Segoe UI"/>
            <family val="2"/>
          </rPr>
          <t xml:space="preserve">
dito</t>
        </r>
      </text>
    </comment>
    <comment ref="B69" authorId="0" shapeId="0" xr:uid="{00000000-0006-0000-0B00-000004000000}">
      <text>
        <r>
          <rPr>
            <b/>
            <sz val="8"/>
            <color indexed="81"/>
            <rFont val="Tahoma"/>
            <family val="2"/>
          </rPr>
          <t>Dr. Geis:</t>
        </r>
        <r>
          <rPr>
            <sz val="8"/>
            <color indexed="81"/>
            <rFont val="Tahoma"/>
            <family val="2"/>
          </rPr>
          <t xml:space="preserve">
Entweder durch Bieter in Zeile 9.1, 2. Spalte  Prozentsatz eintragen oder in Zeile 9.2 und 9.3, 2. Spalte ankreuzen und dann in Zeile 9.2 und 9.3 in letzter Spalte Betrag eintragen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Dr. Geis</author>
  </authors>
  <commentList>
    <comment ref="E24" authorId="0" shapeId="0" xr:uid="{00000000-0006-0000-0F00-000001000000}">
      <text>
        <r>
          <rPr>
            <b/>
            <sz val="9"/>
            <color indexed="81"/>
            <rFont val="Segoe UI"/>
            <family val="2"/>
          </rPr>
          <t>Dr. Geis:</t>
        </r>
        <r>
          <rPr>
            <sz val="9"/>
            <color indexed="81"/>
            <rFont val="Segoe UI"/>
            <family val="2"/>
          </rPr>
          <t xml:space="preserve">
falls zutreffend</t>
        </r>
      </text>
    </comment>
    <comment ref="K64" authorId="0" shapeId="0" xr:uid="{00000000-0006-0000-0F00-000002000000}">
      <text>
        <r>
          <rPr>
            <b/>
            <sz val="9"/>
            <color indexed="81"/>
            <rFont val="Segoe UI"/>
            <family val="2"/>
          </rPr>
          <t>Dr. Geis:</t>
        </r>
        <r>
          <rPr>
            <sz val="9"/>
            <color indexed="81"/>
            <rFont val="Segoe UI"/>
            <family val="2"/>
          </rPr>
          <t xml:space="preserve">
Bes. L. je Bedarf anpassen</t>
        </r>
      </text>
    </comment>
    <comment ref="K65" authorId="0" shapeId="0" xr:uid="{00000000-0006-0000-0F00-000003000000}">
      <text>
        <r>
          <rPr>
            <b/>
            <sz val="9"/>
            <color indexed="81"/>
            <rFont val="Segoe UI"/>
            <family val="2"/>
          </rPr>
          <t>Dr. Geis:</t>
        </r>
        <r>
          <rPr>
            <sz val="9"/>
            <color indexed="81"/>
            <rFont val="Segoe UI"/>
            <family val="2"/>
          </rPr>
          <t xml:space="preserve">
dito</t>
        </r>
      </text>
    </comment>
    <comment ref="B69" authorId="0" shapeId="0" xr:uid="{00000000-0006-0000-0F00-000004000000}">
      <text>
        <r>
          <rPr>
            <b/>
            <sz val="8"/>
            <color indexed="81"/>
            <rFont val="Tahoma"/>
            <family val="2"/>
          </rPr>
          <t>Dr. Geis:</t>
        </r>
        <r>
          <rPr>
            <sz val="8"/>
            <color indexed="81"/>
            <rFont val="Tahoma"/>
            <family val="2"/>
          </rPr>
          <t xml:space="preserve">
Entweder durch Bieter in Zeile 9.1, 2. Spalte  Prozentsatz eintragen oder in Zeile 9.2 und 9.3, 2. Spalte ankreuzen und dann in Zeile 9.2 und 9.3 in letzter Spalte Betrag eintragen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Dr. Geis</author>
  </authors>
  <commentList>
    <comment ref="E9" authorId="0" shapeId="0" xr:uid="{00000000-0006-0000-1800-000001000000}">
      <text>
        <r>
          <rPr>
            <b/>
            <sz val="9"/>
            <color indexed="81"/>
            <rFont val="Segoe UI"/>
            <family val="2"/>
          </rPr>
          <t>Dr. Geis:</t>
        </r>
        <r>
          <rPr>
            <sz val="9"/>
            <color indexed="81"/>
            <rFont val="Segoe UI"/>
            <family val="2"/>
          </rPr>
          <t xml:space="preserve">
Ingenieurbauwerke (Bohrpfahlwände, Traggerüste, ...)</t>
        </r>
      </text>
    </comment>
    <comment ref="F9" authorId="0" shapeId="0" xr:uid="{00000000-0006-0000-1800-000002000000}">
      <text>
        <r>
          <rPr>
            <b/>
            <sz val="9"/>
            <color indexed="81"/>
            <rFont val="Segoe UI"/>
            <family val="2"/>
          </rPr>
          <t>Dr. Geis:</t>
        </r>
        <r>
          <rPr>
            <sz val="9"/>
            <color indexed="81"/>
            <rFont val="Segoe UI"/>
            <family val="2"/>
          </rPr>
          <t xml:space="preserve">
Tragwerksplanung</t>
        </r>
      </text>
    </comment>
    <comment ref="D11" authorId="0" shapeId="0" xr:uid="{00000000-0006-0000-1800-000003000000}">
      <text>
        <r>
          <rPr>
            <b/>
            <sz val="9"/>
            <color indexed="81"/>
            <rFont val="Segoe UI"/>
            <family val="2"/>
          </rPr>
          <t>Dr. Geis:</t>
        </r>
        <r>
          <rPr>
            <sz val="9"/>
            <color indexed="81"/>
            <rFont val="Segoe UI"/>
            <family val="2"/>
          </rPr>
          <t xml:space="preserve">
Bitte Beschreibung eintragen</t>
        </r>
      </text>
    </comment>
    <comment ref="E11" authorId="0" shapeId="0" xr:uid="{00000000-0006-0000-1800-000004000000}">
      <text>
        <r>
          <rPr>
            <b/>
            <sz val="9"/>
            <color indexed="81"/>
            <rFont val="Segoe UI"/>
            <family val="2"/>
          </rPr>
          <t>Dr. Geis:</t>
        </r>
        <r>
          <rPr>
            <sz val="9"/>
            <color indexed="81"/>
            <rFont val="Segoe UI"/>
            <family val="2"/>
          </rPr>
          <t xml:space="preserve">
bitte ankreuzen sowie zutreffendes Objekt Nr. oder Bezeichnung eintragen</t>
        </r>
      </text>
    </comment>
    <comment ref="F11" authorId="0" shapeId="0" xr:uid="{00000000-0006-0000-1800-000005000000}">
      <text>
        <r>
          <rPr>
            <b/>
            <sz val="9"/>
            <color indexed="81"/>
            <rFont val="Segoe UI"/>
            <family val="2"/>
          </rPr>
          <t>Dr. Geis:</t>
        </r>
        <r>
          <rPr>
            <sz val="9"/>
            <color indexed="81"/>
            <rFont val="Segoe UI"/>
            <family val="2"/>
          </rPr>
          <t xml:space="preserve">
dito</t>
        </r>
      </text>
    </comment>
    <comment ref="G11" authorId="0" shapeId="0" xr:uid="{00000000-0006-0000-1800-000006000000}">
      <text>
        <r>
          <rPr>
            <b/>
            <sz val="9"/>
            <color indexed="81"/>
            <rFont val="Segoe UI"/>
            <family val="2"/>
          </rPr>
          <t>Dr. Geis:</t>
        </r>
        <r>
          <rPr>
            <sz val="9"/>
            <color indexed="81"/>
            <rFont val="Segoe UI"/>
            <family val="2"/>
          </rPr>
          <t xml:space="preserve">
Bitte Eintrag der L-Phase, in der die Leistung erbracht werden soll</t>
        </r>
      </text>
    </comment>
    <comment ref="K11" authorId="0" shapeId="0" xr:uid="{00000000-0006-0000-1800-000007000000}">
      <text>
        <r>
          <rPr>
            <b/>
            <sz val="9"/>
            <color indexed="81"/>
            <rFont val="Segoe UI"/>
            <family val="2"/>
          </rPr>
          <t>Dr. Geis:</t>
        </r>
        <r>
          <rPr>
            <sz val="9"/>
            <color indexed="81"/>
            <rFont val="Segoe UI"/>
            <family val="2"/>
          </rPr>
          <t xml:space="preserve">
Trägt der Bieter ein</t>
        </r>
      </text>
    </comment>
    <comment ref="D12" authorId="0" shapeId="0" xr:uid="{00000000-0006-0000-1800-000008000000}">
      <text>
        <r>
          <rPr>
            <b/>
            <sz val="9"/>
            <color indexed="81"/>
            <rFont val="Segoe UI"/>
            <family val="2"/>
          </rPr>
          <t>Dr. Geis:</t>
        </r>
        <r>
          <rPr>
            <sz val="9"/>
            <color indexed="81"/>
            <rFont val="Segoe UI"/>
            <family val="2"/>
          </rPr>
          <t xml:space="preserve">
Bitte Beschreibung eintragen</t>
        </r>
      </text>
    </comment>
    <comment ref="L12" authorId="0" shapeId="0" xr:uid="{00000000-0006-0000-1800-000009000000}">
      <text>
        <r>
          <rPr>
            <b/>
            <sz val="9"/>
            <color indexed="81"/>
            <rFont val="Segoe UI"/>
            <family val="2"/>
          </rPr>
          <t>Dr. Geis:</t>
        </r>
        <r>
          <rPr>
            <sz val="9"/>
            <color indexed="81"/>
            <rFont val="Segoe UI"/>
            <family val="2"/>
          </rPr>
          <t xml:space="preserve">
Bitte geschätztes Manntagebudget eintragen</t>
        </r>
      </text>
    </comment>
    <comment ref="N12" authorId="0" shapeId="0" xr:uid="{00000000-0006-0000-1800-00000A000000}">
      <text>
        <r>
          <rPr>
            <b/>
            <sz val="9"/>
            <color indexed="81"/>
            <rFont val="Segoe UI"/>
            <family val="2"/>
          </rPr>
          <t>Dr. Geis:</t>
        </r>
        <r>
          <rPr>
            <sz val="9"/>
            <color indexed="81"/>
            <rFont val="Segoe UI"/>
            <family val="2"/>
          </rPr>
          <t xml:space="preserve">
Trägt der Bieter ein</t>
        </r>
      </text>
    </comment>
    <comment ref="D31" authorId="0" shapeId="0" xr:uid="{00000000-0006-0000-1800-00000B000000}">
      <text>
        <r>
          <rPr>
            <b/>
            <sz val="9"/>
            <color indexed="81"/>
            <rFont val="Segoe UI"/>
            <family val="2"/>
          </rPr>
          <t>Dr. Geis:</t>
        </r>
        <r>
          <rPr>
            <sz val="9"/>
            <color indexed="81"/>
            <rFont val="Segoe UI"/>
            <family val="2"/>
          </rPr>
          <t xml:space="preserve">
aus Vertrag 2016!</t>
        </r>
      </text>
    </comment>
    <comment ref="B37" authorId="0" shapeId="0" xr:uid="{00000000-0006-0000-1800-00000C000000}">
      <text>
        <r>
          <rPr>
            <b/>
            <sz val="8"/>
            <color indexed="81"/>
            <rFont val="Tahoma"/>
            <family val="2"/>
          </rPr>
          <t>Dr. Geis:</t>
        </r>
        <r>
          <rPr>
            <sz val="8"/>
            <color indexed="81"/>
            <rFont val="Tahoma"/>
            <family val="2"/>
          </rPr>
          <t xml:space="preserve">
Entweder durch Bieter in Zeile 22.1, 2. Spalte  Prozentsatz eintragen oder in Zeile 22.2, 2. Spalte ankreuzen und dann in Zeile 22.2 in letzter Spalte Betrag eintragen </t>
        </r>
      </text>
    </comment>
  </commentList>
</comments>
</file>

<file path=xl/sharedStrings.xml><?xml version="1.0" encoding="utf-8"?>
<sst xmlns="http://schemas.openxmlformats.org/spreadsheetml/2006/main" count="2345" uniqueCount="565">
  <si>
    <t>- vorhand./vorbeschaffte Baustoffe oder Bauteile des Auftraggebers</t>
  </si>
  <si>
    <t>- das Herrichten des Grundstücks (DIN 276, Kostengruppe 210)</t>
  </si>
  <si>
    <t>- für Technische Anlagen (DIN 276 Kostengruppe 400)</t>
  </si>
  <si>
    <t>Ortsübliche Preise nach § 4 Abs. 2 HOAI;</t>
  </si>
  <si>
    <t>nach § 6 Abs. 1 HOAI</t>
  </si>
  <si>
    <t>Zeile</t>
  </si>
  <si>
    <t>Kosten in € (ohne Ust) nach</t>
  </si>
  <si>
    <t>Kosten-</t>
  </si>
  <si>
    <t>Kostenfest-</t>
  </si>
  <si>
    <t>(Z)</t>
  </si>
  <si>
    <t>annahme</t>
  </si>
  <si>
    <t>schätzung</t>
  </si>
  <si>
    <t>berechnung</t>
  </si>
  <si>
    <t>stellung</t>
  </si>
  <si>
    <t>2.1</t>
  </si>
  <si>
    <t>- Lieferungen und Leistungen des Auftraggebers</t>
  </si>
  <si>
    <t>2.2</t>
  </si>
  <si>
    <t>- anstelle sonst nicht üblicher Vergünstigungen</t>
  </si>
  <si>
    <t>2.3</t>
  </si>
  <si>
    <t>- Lieferungen und Leistungen des Auftraggebers auf Gegenrechnung</t>
  </si>
  <si>
    <t>7.1</t>
  </si>
  <si>
    <t>Das Honorar wird abgerechnet für die :</t>
  </si>
  <si>
    <t>1.1</t>
  </si>
  <si>
    <t>1.2</t>
  </si>
  <si>
    <t>I</t>
  </si>
  <si>
    <t>II</t>
  </si>
  <si>
    <t>III</t>
  </si>
  <si>
    <t>3.1</t>
  </si>
  <si>
    <t>=</t>
  </si>
  <si>
    <t>v. H.</t>
  </si>
  <si>
    <t>3.2</t>
  </si>
  <si>
    <t>3.3</t>
  </si>
  <si>
    <t>3.4</t>
  </si>
  <si>
    <t>Phase</t>
  </si>
  <si>
    <t>Bezeichnung</t>
  </si>
  <si>
    <t>Summe</t>
  </si>
  <si>
    <t>AN</t>
  </si>
  <si>
    <t>AG</t>
  </si>
  <si>
    <t>Dritter</t>
  </si>
  <si>
    <t>Grundlagenermittlung</t>
  </si>
  <si>
    <t>Vorplanung</t>
  </si>
  <si>
    <t>Entwurfsplanung</t>
  </si>
  <si>
    <t>Genehmigungsplanung</t>
  </si>
  <si>
    <t>Vorbereitung der Vergabe</t>
  </si>
  <si>
    <t>Mitwirkung bei der Vergabe</t>
  </si>
  <si>
    <t>Zwischensumme</t>
  </si>
  <si>
    <t>5.1</t>
  </si>
  <si>
    <t>v.H.</t>
  </si>
  <si>
    <t>Nebenkosten:</t>
  </si>
  <si>
    <t>9.1</t>
  </si>
  <si>
    <t xml:space="preserve">% des Nettohonorars </t>
  </si>
  <si>
    <t>9.2</t>
  </si>
  <si>
    <t>10.1</t>
  </si>
  <si>
    <t xml:space="preserve">   und Koordinie-</t>
  </si>
  <si>
    <t xml:space="preserve">   rungsaufwand</t>
  </si>
  <si>
    <t>die Anlagen oder Maßnahmen plant oder ihre Ausführung überwacht,</t>
  </si>
  <si>
    <t>;</t>
  </si>
  <si>
    <t>maßgebend</t>
  </si>
  <si>
    <t>1.3</t>
  </si>
  <si>
    <t>Honorarzone / Schwierigkeitsgrad:</t>
  </si>
  <si>
    <t xml:space="preserve">3.4 </t>
  </si>
  <si>
    <t>4</t>
  </si>
  <si>
    <t>4.1</t>
  </si>
  <si>
    <t>4.2</t>
  </si>
  <si>
    <t>v.H.*(Z 4.2) (€)</t>
  </si>
  <si>
    <t>x</t>
  </si>
  <si>
    <t>11</t>
  </si>
  <si>
    <t xml:space="preserve"> </t>
  </si>
  <si>
    <t>Leistungen</t>
  </si>
  <si>
    <t>Honorare</t>
  </si>
  <si>
    <t>aus Anlage</t>
  </si>
  <si>
    <t>IV</t>
  </si>
  <si>
    <t>KG</t>
  </si>
  <si>
    <t>Summe jeweilige Herstellkosten</t>
  </si>
  <si>
    <t xml:space="preserve">  in Worten:</t>
  </si>
  <si>
    <t>Bauwerk - Technische Anlagen</t>
  </si>
  <si>
    <t>Bewertungsmerkmale</t>
  </si>
  <si>
    <t>Punktespreizung bei Planungsanforderungen</t>
  </si>
  <si>
    <t>sehr</t>
  </si>
  <si>
    <t>durch-</t>
  </si>
  <si>
    <t>Punkte</t>
  </si>
  <si>
    <t>Nr.</t>
  </si>
  <si>
    <t>1 bis 2</t>
  </si>
  <si>
    <t>5 bis 6</t>
  </si>
  <si>
    <t>7 bis 8</t>
  </si>
  <si>
    <t>bis 10</t>
  </si>
  <si>
    <t>V</t>
  </si>
  <si>
    <t>1)</t>
  </si>
  <si>
    <t xml:space="preserve">Die maßgebende Punktsumme beim Entfallen eines Bewertungsmerkmals ist die maximal mögliche Punktsumme von </t>
  </si>
  <si>
    <t>des entfallenden Merkmals, multipliziert mit der ermittelten Punktsumme</t>
  </si>
  <si>
    <t>Hinweis</t>
  </si>
  <si>
    <t>Wert der mitzuverarbeitenden Bausubstanz nach § 4 Abs. 3 HOAI;</t>
  </si>
  <si>
    <t>Summe der Gesamtkosten (Z. 1 + Z. 2 + Z. 3 + Z. 4)  =</t>
  </si>
  <si>
    <t>Sonstige anrechenbare Kosten (Z. 5 - Z. 6)  =</t>
  </si>
  <si>
    <t>Zusätzlich anrechenbare Kostenanteile für Technische Anlagen nach</t>
  </si>
  <si>
    <t>8.1</t>
  </si>
  <si>
    <t>8.2</t>
  </si>
  <si>
    <t>- Z 6, höchstens 25 v.H. von Z. 7</t>
  </si>
  <si>
    <t>- weitere 50 v.H. von (Z. 6 - Z. 8.1)</t>
  </si>
  <si>
    <r>
      <t xml:space="preserve">Anrechenbare Kosten </t>
    </r>
    <r>
      <rPr>
        <sz val="9"/>
        <rFont val="Arial"/>
        <family val="2"/>
      </rPr>
      <t>(Z. 7 + Z. 8.1 + Z. 8.2)</t>
    </r>
  </si>
  <si>
    <t>- Zuschlagsfaktor b. Instandsetzungen/-haltungen n. § 12 (2) HOAI:</t>
  </si>
  <si>
    <t>Herrichten und Erschließen</t>
  </si>
  <si>
    <t>durchschnittlich</t>
  </si>
  <si>
    <t>hohe</t>
  </si>
  <si>
    <t>Ausstattung und  Kunstwerke</t>
  </si>
  <si>
    <t>Zwischensumme:</t>
  </si>
  <si>
    <t xml:space="preserve">darin enthalten </t>
  </si>
  <si>
    <r>
      <t xml:space="preserve"> darin enthalten nach </t>
    </r>
    <r>
      <rPr>
        <b/>
        <sz val="9"/>
        <rFont val="Arial"/>
        <family val="2"/>
      </rPr>
      <t>Anlage HerstellkostenVgV</t>
    </r>
  </si>
  <si>
    <r>
      <t xml:space="preserve">darin enthalten nach </t>
    </r>
    <r>
      <rPr>
        <b/>
        <sz val="9"/>
        <rFont val="Arial"/>
        <family val="2"/>
      </rPr>
      <t>Anlage HerstellkostenVgV</t>
    </r>
  </si>
  <si>
    <r>
      <t>darin enthalten nach</t>
    </r>
    <r>
      <rPr>
        <b/>
        <sz val="9"/>
        <rFont val="Arial"/>
        <family val="2"/>
      </rPr>
      <t xml:space="preserve"> Anlage HerstellkostenVgV</t>
    </r>
  </si>
  <si>
    <t>9.3</t>
  </si>
  <si>
    <t>davon</t>
  </si>
  <si>
    <t>8.3</t>
  </si>
  <si>
    <t>10.2</t>
  </si>
  <si>
    <t>10.3</t>
  </si>
  <si>
    <t>Nettokosten (Z. 8 + Z. 9.1 + Z. 9.2 + Z. 9.3)</t>
  </si>
  <si>
    <t>% Umsatzsteuer (auf Z. 10)</t>
  </si>
  <si>
    <t>Nettohonorarsumme exkl. Umsatzsteuer</t>
  </si>
  <si>
    <t>Bruttohonorarsumme bei z. Zt. 19 % Umsatzsteuer</t>
  </si>
  <si>
    <t>€ Lph. 1-3</t>
  </si>
  <si>
    <t>nach Einschätzung des Auftraggebers</t>
  </si>
  <si>
    <t>Kosten [€]
ohne Umsatzst.
ohne Baunebenk.</t>
  </si>
  <si>
    <t>Leistungsphasen 1 - 3</t>
  </si>
  <si>
    <t>pauschal (Leistungsphasen 1 - 3)</t>
  </si>
  <si>
    <t>Außenanlagen</t>
  </si>
  <si>
    <t>Objektplanung 
(Ingenieurbauwerke)</t>
  </si>
  <si>
    <t>Zuordnung in (€) ohne Umsatzst.</t>
  </si>
  <si>
    <t>2.4</t>
  </si>
  <si>
    <t>legung der geschätzten Bauzeit vereinbart werden.</t>
  </si>
  <si>
    <t>Kosten nach § 41 HOAI berechnet werden. Alternativ  kann  ein Honorar als Festbetrag unter Zugrunde-</t>
  </si>
  <si>
    <t>Nach der Amtlichen Begründung zu § 42 HOAI kann das Honorar mit 2,3 bis 3,5 v.H. der anrechenbaren</t>
  </si>
  <si>
    <t>*)</t>
  </si>
  <si>
    <t>3,26 - 3,50</t>
  </si>
  <si>
    <t>3,02 - 3,26</t>
  </si>
  <si>
    <t>2,78 - 3,02</t>
  </si>
  <si>
    <t>2,54 - 2,78</t>
  </si>
  <si>
    <t>2,30 - 2,54</t>
  </si>
  <si>
    <t>Vonhundertsatz</t>
  </si>
  <si>
    <t>Satz</t>
  </si>
  <si>
    <t>derung</t>
  </si>
  <si>
    <t>hoch</t>
  </si>
  <si>
    <t>schnittlich</t>
  </si>
  <si>
    <t>gering</t>
  </si>
  <si>
    <t>v.H.-</t>
  </si>
  <si>
    <t>Anfor-</t>
  </si>
  <si>
    <t>überdurch-</t>
  </si>
  <si>
    <t>Gewählt für Objekt</t>
  </si>
  <si>
    <t>Anforderungen an die örtliche Bauüberwachung</t>
  </si>
  <si>
    <r>
      <t>Honorarsatz für die örtliche Bauüberwachung</t>
    </r>
    <r>
      <rPr>
        <sz val="9"/>
        <rFont val="Arial"/>
        <family val="2"/>
      </rPr>
      <t xml:space="preserve"> nach Anlage 2 Nr. 2.8.8 HOAI *)</t>
    </r>
  </si>
  <si>
    <t>2.</t>
  </si>
  <si>
    <t xml:space="preserve">Honorarzone </t>
  </si>
  <si>
    <t xml:space="preserve">Anforderungen </t>
  </si>
  <si>
    <t>anforder.</t>
  </si>
  <si>
    <t>Planungs-</t>
  </si>
  <si>
    <t>Objektbetreuung</t>
  </si>
  <si>
    <r>
      <t xml:space="preserve">Leistungsphasen 4 - </t>
    </r>
    <r>
      <rPr>
        <sz val="9"/>
        <color rgb="FFFF0000"/>
        <rFont val="Arial"/>
        <family val="2"/>
      </rPr>
      <t>9</t>
    </r>
  </si>
  <si>
    <r>
      <t xml:space="preserve">pauschal (Leistungsphasen 4 - </t>
    </r>
    <r>
      <rPr>
        <sz val="9"/>
        <color rgb="FFFF0000"/>
        <rFont val="Arial"/>
        <family val="2"/>
      </rPr>
      <t>9</t>
    </r>
    <r>
      <rPr>
        <sz val="9"/>
        <rFont val="Arial"/>
        <family val="2"/>
      </rPr>
      <t>)</t>
    </r>
  </si>
  <si>
    <r>
      <t>€ Lph. 4-</t>
    </r>
    <r>
      <rPr>
        <sz val="9"/>
        <color rgb="FFFF0000"/>
        <rFont val="Arial"/>
        <family val="2"/>
      </rPr>
      <t>9</t>
    </r>
  </si>
  <si>
    <r>
      <t>€ Lph. 1-</t>
    </r>
    <r>
      <rPr>
        <sz val="9"/>
        <color rgb="FFFF0000"/>
        <rFont val="Arial"/>
        <family val="2"/>
      </rPr>
      <t>9</t>
    </r>
  </si>
  <si>
    <t>H.IB3</t>
  </si>
  <si>
    <t>H.Verk4</t>
  </si>
  <si>
    <t>Objektplanung n. Teil 3, Abschn. 3, § 43 HOAI (Ingenieurbauwerke):</t>
  </si>
  <si>
    <t>Objektplanung n. Teil 3, Abschn. 4, § 47 HOAI (Leistungsbild Verkehrsanlagen):</t>
  </si>
  <si>
    <t>Anrechenbare Kosten bei Ingenieurbauwerken</t>
  </si>
  <si>
    <t>Herstellkosten ohne nicht anrechenbare Kosten nach § 42 Abs. 3 HOAI;</t>
  </si>
  <si>
    <t>- für Baukonstruktionen (DIN 276 Kostengruppe 300) sowie 
  die Anlagen der Maschinentechnik, die der Zweckbestimmung des 
  Ingenieurbauwerks dienen*)</t>
  </si>
  <si>
    <t>Zusätzlich anrechenbare Kosten nach § 42 Abs. 3 HOAI, sofern der AN</t>
  </si>
  <si>
    <t>- die öffentliche (DIN 276, Kostengruppe 220) und die nichtöffentliche 
   Erschließung (DIN 276, Kostengruppe 230), die Außenanlagen 
   (Kostengruppe 500), das Umlegen und Verlegen von Leitungen</t>
  </si>
  <si>
    <t>- verkehrsregelnde Maßnahmen während der Bauzeit</t>
  </si>
  <si>
    <t>- die Ausstattung und Nebenanlagen von Ingenieurbauwerken</t>
  </si>
  <si>
    <t>§ 42 Abs. 2 HOAI:</t>
  </si>
  <si>
    <t>Honorarzone bei der Objektplanung von Ingenieurbauwerken</t>
  </si>
  <si>
    <r>
      <t>Ermittlung der Honorarzone</t>
    </r>
    <r>
      <rPr>
        <sz val="9"/>
        <rFont val="Arial"/>
        <family val="2"/>
      </rPr>
      <t xml:space="preserve"> nach § 44 Abs. 3 und 4 HOAI</t>
    </r>
  </si>
  <si>
    <t>nach § 44 Abs. 2 HOAI</t>
  </si>
  <si>
    <t xml:space="preserve">Geologische und </t>
  </si>
  <si>
    <t>baugrundtechnische</t>
  </si>
  <si>
    <t>Gegebenheiten</t>
  </si>
  <si>
    <t>Technische Ausrü-</t>
  </si>
  <si>
    <r>
      <t>stung</t>
    </r>
    <r>
      <rPr>
        <vertAlign val="superscript"/>
        <sz val="9"/>
        <rFont val="Arial"/>
        <family val="2"/>
      </rPr>
      <t>1)</t>
    </r>
    <r>
      <rPr>
        <sz val="9"/>
        <rFont val="Arial"/>
        <family val="2"/>
      </rPr>
      <t>/Ausstattung</t>
    </r>
  </si>
  <si>
    <t>Einbindung in die</t>
  </si>
  <si>
    <t>Umgebung oder in</t>
  </si>
  <si>
    <t>das Objektumfeld</t>
  </si>
  <si>
    <t>Umfang d. Funktions-</t>
  </si>
  <si>
    <t>3 bis4</t>
  </si>
  <si>
    <t>9 bis 10</t>
  </si>
  <si>
    <t>bereiche o. konstruk-</t>
  </si>
  <si>
    <t>tiven o. technischen</t>
  </si>
  <si>
    <t>Fachspezifische</t>
  </si>
  <si>
    <t>1 bis 3</t>
  </si>
  <si>
    <t>4 bis 6</t>
  </si>
  <si>
    <t>7 bis 9</t>
  </si>
  <si>
    <t>10 bis 12</t>
  </si>
  <si>
    <t>13 bis 15</t>
  </si>
  <si>
    <t>Bedingungen</t>
  </si>
  <si>
    <r>
      <t>Punktsumme</t>
    </r>
    <r>
      <rPr>
        <vertAlign val="superscript"/>
        <sz val="9"/>
        <rFont val="Arial"/>
        <family val="2"/>
      </rPr>
      <t>2)</t>
    </r>
  </si>
  <si>
    <t>11 bis 17</t>
  </si>
  <si>
    <t>18 bis 25</t>
  </si>
  <si>
    <t>26 bis 33</t>
  </si>
  <si>
    <t>34 bis 40</t>
  </si>
  <si>
    <t>nach § 44 Abs. 4</t>
  </si>
  <si>
    <t>bezogen auf die technische Ausrüstung nach DIN 276/2008 KGr. 400</t>
  </si>
  <si>
    <t>2)</t>
  </si>
  <si>
    <t>40 Punkten, dividiert durch die Differenz der maximal möglichen Punktsumme (40) abzgl. der maximal möglichen  Punktsumme</t>
  </si>
  <si>
    <t>Honorar bei der Objektplanung von Ingenieurbauwerken</t>
  </si>
  <si>
    <t>nach Teil 3, Abschnitt 3, HOAI</t>
  </si>
  <si>
    <t xml:space="preserve">- gemäß § 44 Abs. 4 HOAI </t>
  </si>
  <si>
    <t xml:space="preserve">- Zuschlagsfaktor bei Umbau / Modernisierung nach § 44 </t>
  </si>
  <si>
    <t xml:space="preserve">   Abs. 6 HOAI = 1,00 + </t>
  </si>
  <si>
    <t>Bewertung der Grundleistungen in v.H. des Honorars n. Z. 4.2 nach § 43 (1) HOAI</t>
  </si>
  <si>
    <r>
      <t>1)</t>
    </r>
    <r>
      <rPr>
        <b/>
        <vertAlign val="superscript"/>
        <sz val="9"/>
        <rFont val="Arial"/>
        <family val="2"/>
      </rPr>
      <t xml:space="preserve"> </t>
    </r>
    <r>
      <rPr>
        <sz val="9"/>
        <rFont val="Arial"/>
        <family val="2"/>
      </rPr>
      <t>10 v.H. bei Obj. n. § 41 Nr. 6 u. 7</t>
    </r>
  </si>
  <si>
    <r>
      <t>Vorplanung</t>
    </r>
    <r>
      <rPr>
        <vertAlign val="superscript"/>
        <sz val="9"/>
        <rFont val="Arial"/>
        <family val="2"/>
      </rPr>
      <t>1)</t>
    </r>
  </si>
  <si>
    <r>
      <t>2)</t>
    </r>
    <r>
      <rPr>
        <sz val="8"/>
        <rFont val="Arial"/>
        <family val="2"/>
      </rPr>
      <t>Zuschlag bis 3 v. H. nach § 43 (3) Nr. 2 HOAI =</t>
    </r>
  </si>
  <si>
    <r>
      <t>Genehmigungsplanung</t>
    </r>
    <r>
      <rPr>
        <vertAlign val="superscript"/>
        <sz val="9"/>
        <rFont val="Arial"/>
        <family val="2"/>
      </rPr>
      <t>2)</t>
    </r>
  </si>
  <si>
    <r>
      <t>Ausführungsplanung</t>
    </r>
    <r>
      <rPr>
        <vertAlign val="superscript"/>
        <sz val="9"/>
        <rFont val="Arial"/>
        <family val="2"/>
      </rPr>
      <t>3)</t>
    </r>
  </si>
  <si>
    <r>
      <t>3)</t>
    </r>
    <r>
      <rPr>
        <sz val="8"/>
        <rFont val="Arial"/>
        <family val="2"/>
      </rPr>
      <t>Zuschlag bis 20 v. H. nach § 43 (3) Nr. 2 HOAI =</t>
    </r>
  </si>
  <si>
    <r>
      <t>Bauoberleitung</t>
    </r>
    <r>
      <rPr>
        <vertAlign val="superscript"/>
        <sz val="9"/>
        <rFont val="Arial"/>
        <family val="2"/>
      </rPr>
      <t>4)</t>
    </r>
  </si>
  <si>
    <r>
      <t>4)</t>
    </r>
    <r>
      <rPr>
        <sz val="9"/>
        <rFont val="Arial"/>
        <family val="2"/>
      </rPr>
      <t xml:space="preserve"> § 12 (2) HOAI</t>
    </r>
  </si>
  <si>
    <r>
      <t>5)</t>
    </r>
    <r>
      <rPr>
        <sz val="9"/>
        <rFont val="Arial"/>
        <family val="2"/>
      </rPr>
      <t xml:space="preserve"> Einarbeitungs-</t>
    </r>
  </si>
  <si>
    <r>
      <t>Zuschlag nach § 8 Abs. 3 HOAI</t>
    </r>
    <r>
      <rPr>
        <vertAlign val="superscript"/>
        <sz val="9"/>
        <rFont val="Arial"/>
        <family val="2"/>
      </rPr>
      <t>5)</t>
    </r>
  </si>
  <si>
    <t>6</t>
  </si>
  <si>
    <t>7.2</t>
  </si>
  <si>
    <t>7.3</t>
  </si>
  <si>
    <t>7.4</t>
  </si>
  <si>
    <t>12</t>
  </si>
  <si>
    <t>Summe = (Z. 7.1+7.2+7.3)</t>
  </si>
  <si>
    <r>
      <t xml:space="preserve">Anrechenbare Kosten gemäß Z. 9 der </t>
    </r>
    <r>
      <rPr>
        <b/>
        <sz val="9"/>
        <rFont val="Arial"/>
        <family val="2"/>
      </rPr>
      <t>Anlage AK.IB3</t>
    </r>
    <r>
      <rPr>
        <sz val="9"/>
        <rFont val="Arial"/>
        <family val="2"/>
      </rPr>
      <t xml:space="preserve"> in</t>
    </r>
    <r>
      <rPr>
        <b/>
        <sz val="9"/>
        <rFont val="Arial"/>
        <family val="2"/>
      </rPr>
      <t xml:space="preserve"> </t>
    </r>
    <r>
      <rPr>
        <sz val="9"/>
        <rFont val="Arial"/>
        <family val="2"/>
      </rPr>
      <t>( € ):</t>
    </r>
  </si>
  <si>
    <t>Abzügl. für Technische Anlagen (DIN 276 Kostengruppe 400) (Z. 1.2 + Z. 4.2)</t>
  </si>
  <si>
    <t>zzügl./abzügl.</t>
  </si>
  <si>
    <t>Berechnungssatz</t>
  </si>
  <si>
    <r>
      <t xml:space="preserve">Bewertung weiterer Besonderer Leistungen des AN nach § </t>
    </r>
    <r>
      <rPr>
        <sz val="9"/>
        <color rgb="FFFF0000"/>
        <rFont val="Arial"/>
        <family val="2"/>
      </rPr>
      <t>7</t>
    </r>
    <r>
      <rPr>
        <sz val="9"/>
        <rFont val="Arial"/>
        <family val="2"/>
      </rPr>
      <t xml:space="preserve"> Abs. </t>
    </r>
    <r>
      <rPr>
        <sz val="9"/>
        <color rgb="FFFF0000"/>
        <rFont val="Arial"/>
        <family val="2"/>
      </rPr>
      <t>1</t>
    </r>
    <r>
      <rPr>
        <sz val="9"/>
        <rFont val="Arial"/>
        <family val="2"/>
      </rPr>
      <t xml:space="preserve"> HOAI </t>
    </r>
  </si>
  <si>
    <t>- Leistungsphasen § 43  Abs. 1 Nrn. 1 bis 9 HOAI</t>
  </si>
  <si>
    <t>Nettohonorar (Z. 4.2*Z. 5.1/100*Z.3.3 + Z. 6 + Z. 7.4)</t>
  </si>
  <si>
    <t>*) Danach handelt es sich bei den Anlagen der Maschinentechnik um Apparate ohne jegliche Anschlusstechnik, die en bloc vom Hersteller geliefert werden, z. B. Räumer für Absetzbecken bei Kläranlagen und Wasserwerken, die reinen Stahlbauteile bei Schleusen, Grob- und Feinrechen, Kammerfilterpressen, Oberflächenbelüfter oder Gasentschwefler sowie Gasspeicher von Abwasserbehandlungsanlagen (Amtliche Begründung zur HOAI 2013) (das ist hier in den 300 er Kosten insgesamt eingerechnet und gem. § 42 (1) HOAI anrechenbar, soweit der Auftragnehmer diese plant oder deren Ausführung überwacht). 
Folgende weiteren Beispiele können daraus abgeleitet werden:
– aus dem Bereich der Wasserversorgung: Netzpumpen, Oxydatoren, geschlossene Filter, Druckwindkessel,
– aus dem Bereich der Abwasserentsorgung: Schneckenpumpen, Propellerpumpen (ohne Peripherie), Containerstationen, Siebbandpressen, Zentrifugen, Schlammtrocknungsapparate, Schlammverbrennungsöfen,
– aus dem Bereich des Wasserbaus: Stahlbauteile von Wehren und Schützen, Turbinen von Wasserkraftanlagen, Schleusentore, 
– aus dem Bereich der Abfallentsorgung: Waagen, Zerkleinerungsapparate, Rottetürme und -trommeln, 
Abfallverbrennungsöfen,
– aus den übrigen Bereichen: alle vorgefertigten Apparate ohne ihre nutzungsspezifische Peripherie (= Anlagen 
der Verfahrens- und Prozesstechnik nach KGr 470 der DIN 276-4:2009-8), welche den Betrieb der Apparate ermöglichen.</t>
  </si>
  <si>
    <t>Bruttokosten (Z. 10 + Z. 11)</t>
  </si>
  <si>
    <r>
      <t xml:space="preserve">(Hinweis: Der Honorarbetrag in der </t>
    </r>
    <r>
      <rPr>
        <u/>
        <sz val="9"/>
        <rFont val="Arial"/>
        <family val="2"/>
      </rPr>
      <t>letzten Spalte</t>
    </r>
    <r>
      <rPr>
        <sz val="9"/>
        <rFont val="Arial"/>
        <family val="2"/>
      </rPr>
      <t xml:space="preserve"> ergibt sich jeweils durch die Verknüpfung mit der jeweils auszufüllenden Anlage, nachdem die Einträge in den gelb markierten Feldern der Anlagen "H.</t>
    </r>
    <r>
      <rPr>
        <sz val="9"/>
        <color rgb="FFFF0000"/>
        <rFont val="Arial"/>
        <family val="2"/>
      </rPr>
      <t>IB3</t>
    </r>
    <r>
      <rPr>
        <sz val="9"/>
        <rFont val="Arial"/>
        <family val="2"/>
      </rPr>
      <t xml:space="preserve">" </t>
    </r>
    <r>
      <rPr>
        <sz val="9"/>
        <color rgb="FFFF0000"/>
        <rFont val="Arial"/>
        <family val="2"/>
      </rPr>
      <t>usw.</t>
    </r>
    <r>
      <rPr>
        <sz val="9"/>
        <rFont val="Arial"/>
        <family val="2"/>
      </rPr>
      <t xml:space="preserve"> vorgenommen wurden.)</t>
    </r>
  </si>
  <si>
    <r>
      <t xml:space="preserve">Honorar für die zunächst nach § </t>
    </r>
    <r>
      <rPr>
        <b/>
        <sz val="9"/>
        <color rgb="FFFF0000"/>
        <rFont val="Arial"/>
        <family val="2"/>
      </rPr>
      <t>...</t>
    </r>
    <r>
      <rPr>
        <b/>
        <sz val="9"/>
        <rFont val="Arial"/>
        <family val="2"/>
      </rPr>
      <t xml:space="preserve"> des Vertrages zu vergebenden Grundleistungen </t>
    </r>
    <r>
      <rPr>
        <b/>
        <sz val="9"/>
        <color rgb="FFFF0000"/>
        <rFont val="Arial"/>
        <family val="2"/>
      </rPr>
      <t>und Besonderen Leistungen</t>
    </r>
    <r>
      <rPr>
        <b/>
        <sz val="9"/>
        <rFont val="Arial"/>
        <family val="2"/>
      </rPr>
      <t xml:space="preserve">
in den Leistungsphasen 1 - 3:</t>
    </r>
  </si>
  <si>
    <r>
      <t xml:space="preserve">Honorar für die bei Bedarf optional nach </t>
    </r>
    <r>
      <rPr>
        <b/>
        <sz val="9"/>
        <color rgb="FFFF0000"/>
        <rFont val="Arial"/>
        <family val="2"/>
      </rPr>
      <t>§ ...</t>
    </r>
    <r>
      <rPr>
        <b/>
        <sz val="9"/>
        <rFont val="Arial"/>
        <family val="2"/>
      </rPr>
      <t xml:space="preserve"> des Vertrages auftraggeberseitig beabsichtigt zu vergebenden Grundleistungen </t>
    </r>
    <r>
      <rPr>
        <b/>
        <sz val="9"/>
        <color rgb="FFFF0000"/>
        <rFont val="Arial"/>
        <family val="2"/>
      </rPr>
      <t>und Besonderen Leistungen</t>
    </r>
    <r>
      <rPr>
        <b/>
        <sz val="9"/>
        <rFont val="Arial"/>
        <family val="2"/>
      </rPr>
      <t xml:space="preserve"> in den Leistungsphasen 4 - </t>
    </r>
    <r>
      <rPr>
        <b/>
        <sz val="9"/>
        <color rgb="FFFF0000"/>
        <rFont val="Arial"/>
        <family val="2"/>
      </rPr>
      <t>9</t>
    </r>
    <r>
      <rPr>
        <b/>
        <sz val="9"/>
        <rFont val="Arial"/>
        <family val="2"/>
      </rPr>
      <t>:</t>
    </r>
  </si>
  <si>
    <r>
      <t xml:space="preserve">Daraus resultierendes vorläufiges Gesamthonorar für die nach </t>
    </r>
    <r>
      <rPr>
        <b/>
        <sz val="9"/>
        <color rgb="FFFF0000"/>
        <rFont val="Arial"/>
        <family val="2"/>
      </rPr>
      <t>§ ...</t>
    </r>
    <r>
      <rPr>
        <b/>
        <sz val="9"/>
        <rFont val="Arial"/>
        <family val="2"/>
      </rPr>
      <t xml:space="preserve"> des Vertrages voraussichtlich erforderlichen Grundleistungen </t>
    </r>
    <r>
      <rPr>
        <b/>
        <sz val="9"/>
        <color rgb="FFFF0000"/>
        <rFont val="Arial"/>
        <family val="2"/>
      </rPr>
      <t>und Besonderen Leistungen</t>
    </r>
    <r>
      <rPr>
        <b/>
        <sz val="9"/>
        <rFont val="Arial"/>
        <family val="2"/>
      </rPr>
      <t xml:space="preserve"> in den Leistungsphasen </t>
    </r>
    <r>
      <rPr>
        <b/>
        <sz val="9"/>
        <color rgb="FFFF0000"/>
        <rFont val="Arial"/>
        <family val="2"/>
      </rPr>
      <t>1 - 9</t>
    </r>
    <r>
      <rPr>
        <b/>
        <sz val="9"/>
        <rFont val="Arial"/>
        <family val="2"/>
      </rPr>
      <t>:</t>
    </r>
  </si>
  <si>
    <t>Vorhaben: 
Realisierung der ..... in .....</t>
  </si>
  <si>
    <t>nach § 6 Abs. 2 HOAI (Umbau/Modernis.)</t>
  </si>
  <si>
    <r>
      <rPr>
        <sz val="9"/>
        <rFont val="Arial"/>
        <family val="2"/>
      </rPr>
      <t xml:space="preserve">Honorar ( € ) für die örtliche Bauüberwachung gem. </t>
    </r>
    <r>
      <rPr>
        <sz val="9"/>
        <color rgb="FFFF0000"/>
        <rFont val="Arial"/>
        <family val="2"/>
      </rPr>
      <t>§ ...</t>
    </r>
    <r>
      <rPr>
        <sz val="9"/>
        <rFont val="Arial"/>
        <family val="2"/>
      </rPr>
      <t xml:space="preserve"> des Vertrages: pauschal</t>
    </r>
  </si>
  <si>
    <t>Objekt 3: Ingenieurbauwerk …</t>
  </si>
  <si>
    <t>Objekt 4: Verkehrsanlage …</t>
  </si>
  <si>
    <t xml:space="preserve">Kostengruppenbezeichnung
KG n. DIN 276 Teil 1 (12/2008) und Teil 4 (08/2009)
</t>
  </si>
  <si>
    <t>Basishonorarsatz ( € ) nach § 44 Abs. 1 HOAI Zone</t>
  </si>
  <si>
    <t>oberer Honorarsatz</t>
  </si>
  <si>
    <t>% von (oberer Honorarsatz - Basishonorarsatz)</t>
  </si>
  <si>
    <t>Bauwerk - Baukonstruktion (Auftragsleistungen)</t>
  </si>
  <si>
    <t>*300</t>
  </si>
  <si>
    <t>*400</t>
  </si>
  <si>
    <t>Mittelsatz</t>
  </si>
  <si>
    <t>Gesamt Anrechenbare Kosten</t>
  </si>
  <si>
    <t>Nur Auftragsleistungen</t>
  </si>
  <si>
    <t>Basishonorarsatz</t>
  </si>
  <si>
    <t>Objektplanung 
()</t>
  </si>
  <si>
    <t>Vorhaben: 2015-0003-A Steinstraße</t>
  </si>
  <si>
    <t>durch-
schnittlich</t>
  </si>
  <si>
    <t>Objekt 4: Ingenieurbauwerk, Wasser Auftragsleistungen</t>
  </si>
  <si>
    <t>Bauwerk - Baukonstruktion (Eigenleistungen Material, Lohn Stadtwerke Bad Kissingen)</t>
  </si>
  <si>
    <t>Bauwerk - Technische Anlagen (Eigenleistungen Material, Lohn Stadtwerke Bad Kissingen)</t>
  </si>
  <si>
    <t>Technische Ausrüstung nach Teil 4, Abschnitt 2, § 53 HOAI</t>
  </si>
  <si>
    <t>Anlagengruppe 4: Elektrische Anlagen</t>
  </si>
  <si>
    <t xml:space="preserve">Honorar </t>
  </si>
  <si>
    <t>- Leistungsphasen § 55 Abs. 1 Nrn. 1 bis 9 HOAI</t>
  </si>
  <si>
    <r>
      <t xml:space="preserve">anrechenbare Kosten der Anlagengruppe gemäß Z. 19 der </t>
    </r>
    <r>
      <rPr>
        <b/>
        <sz val="9"/>
        <rFont val="Arial"/>
        <family val="2"/>
      </rPr>
      <t xml:space="preserve">Anlage AK.S.IB3 </t>
    </r>
    <r>
      <rPr>
        <sz val="9"/>
        <rFont val="Arial"/>
        <family val="2"/>
      </rPr>
      <t>( € ):</t>
    </r>
  </si>
  <si>
    <r>
      <t xml:space="preserve">- davon gemäß Z. 6 der </t>
    </r>
    <r>
      <rPr>
        <b/>
        <sz val="9"/>
        <rFont val="Arial"/>
        <family val="2"/>
      </rPr>
      <t xml:space="preserve">Anlage in Honorarzone </t>
    </r>
  </si>
  <si>
    <r>
      <t xml:space="preserve">- davon gemäß Z. 12 der </t>
    </r>
    <r>
      <rPr>
        <b/>
        <sz val="9"/>
        <rFont val="Arial"/>
        <family val="2"/>
      </rPr>
      <t xml:space="preserve">Anlage in Honorarzone </t>
    </r>
  </si>
  <si>
    <r>
      <t xml:space="preserve">- davon gemäß Z. 18 der </t>
    </r>
    <r>
      <rPr>
        <b/>
        <sz val="9"/>
        <rFont val="Arial"/>
        <family val="2"/>
      </rPr>
      <t xml:space="preserve">Anlage in Honorarzone </t>
    </r>
  </si>
  <si>
    <t>Orientierungswerte der Honorarspanne ( € ) der Anlagengruppe Z. 2 nach § 56 Abs. 1 HOAI:</t>
  </si>
  <si>
    <t>(von) =</t>
  </si>
  <si>
    <t xml:space="preserve">jeweils </t>
  </si>
  <si>
    <t>zuzügl./abzügl.</t>
  </si>
  <si>
    <t>* (oberer Honorarsatz - Basishonorarsatz)</t>
  </si>
  <si>
    <t>(bis) =</t>
  </si>
  <si>
    <t xml:space="preserve">- für Anlagenteile mit anderen Planungsanforderungen </t>
  </si>
  <si>
    <t>mit den anr. Kosten der Zeile 2.1 =</t>
  </si>
  <si>
    <t>mit den anr. Kosten der Zeile 2.2 =</t>
  </si>
  <si>
    <t>mit den anr. Kosten der Zeile 2.3 =</t>
  </si>
  <si>
    <t>- maßgebende Honorarsatzsumme =</t>
  </si>
  <si>
    <t xml:space="preserve">- Zuschlagsfaktor bei Umbau / Modernisierung n. § 6 Abs. 2 Satz 3 i.V.m. </t>
  </si>
  <si>
    <t xml:space="preserve">   § 56 (5) HOAI = 1,00 + </t>
  </si>
  <si>
    <t>3.5</t>
  </si>
  <si>
    <t>Bewertung der Grundleistungen in v.H. des Honorars n. Z. 3.3 nach § 55 (1) HOAI</t>
  </si>
  <si>
    <r>
      <t>Ausführungsplanung</t>
    </r>
    <r>
      <rPr>
        <vertAlign val="superscript"/>
        <sz val="9"/>
        <rFont val="Arial"/>
        <family val="2"/>
      </rPr>
      <t>1)</t>
    </r>
  </si>
  <si>
    <r>
      <t>1)</t>
    </r>
    <r>
      <rPr>
        <sz val="9"/>
        <rFont val="Arial"/>
        <family val="2"/>
      </rPr>
      <t>§ 55 Abs.2, abzüg-</t>
    </r>
  </si>
  <si>
    <t>lich in v. H.:</t>
  </si>
  <si>
    <r>
      <t>Objekt-/Bauüberwachung</t>
    </r>
    <r>
      <rPr>
        <vertAlign val="superscript"/>
        <sz val="9"/>
        <rFont val="Arial"/>
        <family val="2"/>
      </rPr>
      <t>2)</t>
    </r>
  </si>
  <si>
    <r>
      <t>2)</t>
    </r>
    <r>
      <rPr>
        <sz val="9"/>
        <rFont val="Arial"/>
        <family val="2"/>
      </rPr>
      <t xml:space="preserve"> § 12 (2) HOAI</t>
    </r>
  </si>
  <si>
    <t>Objektbetreuung/Dokumentat.</t>
  </si>
  <si>
    <t xml:space="preserve">   beachten</t>
  </si>
  <si>
    <r>
      <t>3)</t>
    </r>
    <r>
      <rPr>
        <sz val="9"/>
        <rFont val="Arial"/>
        <family val="2"/>
      </rPr>
      <t xml:space="preserve"> Einarbeitungs- </t>
    </r>
  </si>
  <si>
    <r>
      <t>Zuschlag nach § 8 Abs. 3 HOAI</t>
    </r>
    <r>
      <rPr>
        <vertAlign val="superscript"/>
        <sz val="9"/>
        <rFont val="Arial"/>
        <family val="2"/>
      </rPr>
      <t>3)</t>
    </r>
  </si>
  <si>
    <t>und Koordinie-</t>
  </si>
  <si>
    <t xml:space="preserve">rungsaufwand   </t>
  </si>
  <si>
    <t xml:space="preserve">Bewertung Besonderer Leistungen des AN nach § 7 Abs. 1 HOAI </t>
  </si>
  <si>
    <t>v.H.*Z. 3.3 (€)</t>
  </si>
  <si>
    <t>6.1</t>
  </si>
  <si>
    <t>6.2</t>
  </si>
  <si>
    <t>6.3</t>
  </si>
  <si>
    <t>6.4</t>
  </si>
  <si>
    <t>Summe = (Z. 6.1 + ... + 6.3)</t>
  </si>
  <si>
    <t>Nettohonorar (Z. 3.3*Z.3.4*Z. 5.1/100 + Z. 6.4)</t>
  </si>
  <si>
    <t>Nettokosten (Z. 7 + Z. 8.1 + Z. 8.2 + Z. 8.3)</t>
  </si>
  <si>
    <t>10</t>
  </si>
  <si>
    <t>% Umsatzsteuer (auf Z. 9)</t>
  </si>
  <si>
    <t>Bruttokosten (Z. 9 + Z. 10)</t>
  </si>
  <si>
    <t>Objekt: Fachplanung Straßenbel. (für Verkehrsanlage)</t>
  </si>
  <si>
    <t>Objekt 1: Ingenieurbauwerk, Strom, Glasfaser, Straßenbeleuchtung nur Auftragsleistungen</t>
  </si>
  <si>
    <t>Objekt 3: Ingenieurbauwerk, Gas Auftragsleistungen</t>
  </si>
  <si>
    <t>pauschal (€)/ Std. Nachweis</t>
  </si>
  <si>
    <t>pauschal (€) / Std. Nachweis</t>
  </si>
  <si>
    <t>Prüfen und Werten von Nebenangeboten Std. Nachweis (A, LPH7, BL a)</t>
  </si>
  <si>
    <t>Prüfen und Werten von Nebenangeboten St.d Nachweis (A, LPH7, BL a)</t>
  </si>
  <si>
    <t>Honorar für Besondere Leistungen für das Gesamtvorhaben</t>
  </si>
  <si>
    <t>Vorhaben: Umsetzung der Erneuerung der Fußgängerzone in Bad Kissingen</t>
  </si>
  <si>
    <t>Leistungsbild</t>
  </si>
  <si>
    <t>gemäß Vertrag 
§ ..., Ziffer</t>
  </si>
  <si>
    <t>Beschreibung der Besonderen Leistung</t>
  </si>
  <si>
    <t>Objektplanung nach Teil 3, § 43 HOAI, für Objekt …</t>
  </si>
  <si>
    <t>Fachplanung nach Teil 4, § 51 HOAI, für Objekt …</t>
  </si>
  <si>
    <t>Leistungs-phase(n)</t>
  </si>
  <si>
    <t>Nettohonorar (pauschal)</t>
  </si>
  <si>
    <t>vom Auftraggeber veranschlagtes Kalkulationsbudget für Zeitnachweis-vergütung</t>
  </si>
  <si>
    <t>Tagessatz
(Zeitnachweis-vergütung)</t>
  </si>
  <si>
    <t>Nettohonorar (Zeitnachweis)</t>
  </si>
  <si>
    <t>[-]</t>
  </si>
  <si>
    <t>[€]</t>
  </si>
  <si>
    <t>…</t>
  </si>
  <si>
    <t>Zeile dient als Vorlage für die Erfassung der nach Pauschalhonorar zu vergütenden Leistungen</t>
  </si>
  <si>
    <t>Zeile dient als Vorlage für die Erfassung der nach Zeitaufwand zu vergütenden Leistungen</t>
  </si>
  <si>
    <t>Nettohonorar ( € ) (Summe Z. 1 bis Z. 20)</t>
  </si>
  <si>
    <t>22.1</t>
  </si>
  <si>
    <t>% des Nettohonorars ( € )</t>
  </si>
  <si>
    <t>22.2</t>
  </si>
  <si>
    <t>pauschal ( € )</t>
  </si>
  <si>
    <t>Nettokosten (€ )</t>
  </si>
  <si>
    <t>23.1</t>
  </si>
  <si>
    <t>% Mehrwertsteuer ( € )</t>
  </si>
  <si>
    <t>24</t>
  </si>
  <si>
    <t>Bruttokosten ( € ) (Z 23 + 23.1)</t>
  </si>
  <si>
    <t>Gemeinschaftsleistungen</t>
  </si>
  <si>
    <t xml:space="preserve">% HOAI in Bezug auf den Nettotabellenwert </t>
  </si>
  <si>
    <t>Besondere Leistungen (G, b) Kostenaufteilung</t>
  </si>
  <si>
    <t>Besondere Leistungen (G, a) Baustellenfotodokumentation</t>
  </si>
  <si>
    <t>Besondere Leistungen (G, c) Mitwirkung Beweissicherung</t>
  </si>
  <si>
    <t xml:space="preserve">Besondere Leistungen (G, e) Brandschutz </t>
  </si>
  <si>
    <t>Besondere Leistungen (G, f) Steuerung Gesamtprojekt</t>
  </si>
  <si>
    <t>Besondere Leistungen (G, h) Aufstellen prüfbarer Mengenberechnungen</t>
  </si>
  <si>
    <t>Besondere Leistungen (G, i) Nachkalkulation</t>
  </si>
  <si>
    <t xml:space="preserve">Besondere Leistungen (G, j) Bodenmanagement </t>
  </si>
  <si>
    <t>Geotechnik Anlage 1.2.1 (H GL a-c, BL a-l)</t>
  </si>
  <si>
    <t>Ingenieurvermessung 1.4.4 Planungsbegleitende Vermessung (LPH1 GL a-d; LPH2 GL a-d; LPH3 GL a-h, BL d,h,j; LPH4 GL a-e)</t>
  </si>
  <si>
    <t>Ingenieurvermessung 1.4.7 Bauvermessung (LPH1 GL a-c; LPH2 GL a; LPH3 GL a-d; LPH4 GL a-f, BL e,g; LPH5 GL a-c, BL b,c)</t>
  </si>
  <si>
    <t>Leistungen nach der Baustellenverordnung (F, 1.2 a-f)</t>
  </si>
  <si>
    <t>Besondere Leistungen nach der Baustellenverordnung (F, 2.1 BL a-d)</t>
  </si>
  <si>
    <t>Besondere Leistungen nach der Baustellenverordnung (F, 2.2 ZL a-m)</t>
  </si>
  <si>
    <t>Summe Anrechenbare Kosten</t>
  </si>
  <si>
    <t>Summe aller Mittelsatzhonorare netto</t>
  </si>
  <si>
    <t>Std. / Mo</t>
  </si>
  <si>
    <t>[€/Std] / Mo</t>
  </si>
  <si>
    <t>Einheit</t>
  </si>
  <si>
    <t>Std</t>
  </si>
  <si>
    <t>Mo</t>
  </si>
  <si>
    <t>Betrag bezogen auf den Nettotabellenwert</t>
  </si>
  <si>
    <t xml:space="preserve">Summe </t>
  </si>
  <si>
    <t>gemäß Gliederung der Planungsleistungen</t>
  </si>
  <si>
    <t>F, 1.1 a-d</t>
  </si>
  <si>
    <r>
      <t xml:space="preserve">Leistungen nach der Baustellenverordnung </t>
    </r>
    <r>
      <rPr>
        <i/>
        <sz val="10"/>
        <color rgb="FFFF0000"/>
        <rFont val="Arial"/>
        <family val="2"/>
      </rPr>
      <t>(F, 1.1 a-d)</t>
    </r>
  </si>
  <si>
    <t>Formelberechnung 
zu F 1.1 a-d Formel eintragen
zu F 1.2 a-f
Annahme Bauzeit 15 Monate</t>
  </si>
  <si>
    <t>extra Tabellenblatt</t>
  </si>
  <si>
    <t>Anz.</t>
  </si>
  <si>
    <t>E</t>
  </si>
  <si>
    <t>*(Z 4.2) (€)</t>
  </si>
  <si>
    <t>A) BL a)</t>
  </si>
  <si>
    <t>A) BL b)</t>
  </si>
  <si>
    <t>€</t>
  </si>
  <si>
    <t>(€ / E)</t>
  </si>
  <si>
    <t>h</t>
  </si>
  <si>
    <r>
      <t>2</t>
    </r>
    <r>
      <rPr>
        <vertAlign val="superscript"/>
        <sz val="9"/>
        <rFont val="Arial"/>
        <family val="2"/>
      </rPr>
      <t>1)</t>
    </r>
  </si>
  <si>
    <r>
      <t>4</t>
    </r>
    <r>
      <rPr>
        <vertAlign val="superscript"/>
        <sz val="9"/>
        <rFont val="Arial"/>
        <family val="2"/>
      </rPr>
      <t>2)</t>
    </r>
  </si>
  <si>
    <r>
      <t>5</t>
    </r>
    <r>
      <rPr>
        <vertAlign val="superscript"/>
        <sz val="9"/>
        <rFont val="Arial"/>
        <family val="2"/>
      </rPr>
      <t>3)</t>
    </r>
  </si>
  <si>
    <r>
      <t>8</t>
    </r>
    <r>
      <rPr>
        <vertAlign val="superscript"/>
        <sz val="9"/>
        <rFont val="Arial"/>
        <family val="2"/>
      </rPr>
      <t>4)</t>
    </r>
  </si>
  <si>
    <r>
      <t xml:space="preserve">Bewertung der </t>
    </r>
    <r>
      <rPr>
        <b/>
        <sz val="9"/>
        <rFont val="Arial"/>
        <family val="2"/>
      </rPr>
      <t>Grundleistungen</t>
    </r>
    <r>
      <rPr>
        <sz val="9"/>
        <rFont val="Arial"/>
        <family val="2"/>
      </rPr>
      <t xml:space="preserve"> in v.H. des Honorars n. Z. 4.2 nach § 43 (1) HOAI</t>
    </r>
  </si>
  <si>
    <t>Leistungsphasen 4 - 9</t>
  </si>
  <si>
    <r>
      <t xml:space="preserve">Anrechenbare Kosten gemäß Z. 9 der </t>
    </r>
    <r>
      <rPr>
        <b/>
        <sz val="9"/>
        <rFont val="Arial"/>
        <family val="2"/>
      </rPr>
      <t>Anlage AK.IB1</t>
    </r>
    <r>
      <rPr>
        <sz val="9"/>
        <rFont val="Arial"/>
        <family val="2"/>
      </rPr>
      <t xml:space="preserve"> in</t>
    </r>
    <r>
      <rPr>
        <b/>
        <sz val="9"/>
        <rFont val="Arial"/>
        <family val="2"/>
      </rPr>
      <t xml:space="preserve"> </t>
    </r>
    <r>
      <rPr>
        <sz val="9"/>
        <rFont val="Arial"/>
        <family val="2"/>
      </rPr>
      <t>( € ):</t>
    </r>
  </si>
  <si>
    <t>Honorar für die Gemeinschafts-Ingenieurleistungen</t>
  </si>
  <si>
    <t xml:space="preserve">Ingenieur-, Koordinierungsleistungen und Sonstige Beratungsleistungen über alle Objekte </t>
  </si>
  <si>
    <r>
      <t>Bewertung der</t>
    </r>
    <r>
      <rPr>
        <b/>
        <sz val="9"/>
        <rFont val="Arial"/>
        <family val="2"/>
      </rPr>
      <t xml:space="preserve"> Ingenieur- und Koordinierungsleistungen </t>
    </r>
    <r>
      <rPr>
        <sz val="9"/>
        <rFont val="Arial"/>
        <family val="2"/>
      </rPr>
      <t>des AN:</t>
    </r>
  </si>
  <si>
    <t>*(Z 1) (€)</t>
  </si>
  <si>
    <t>(€)</t>
  </si>
  <si>
    <t xml:space="preserve">G) BL a) </t>
  </si>
  <si>
    <t>Mo.</t>
  </si>
  <si>
    <t>Mo =  Monat</t>
  </si>
  <si>
    <t xml:space="preserve">G) BL b) </t>
  </si>
  <si>
    <t xml:space="preserve">G) BL c) </t>
  </si>
  <si>
    <t xml:space="preserve">G) BL e) </t>
  </si>
  <si>
    <t xml:space="preserve">G) BL f) </t>
  </si>
  <si>
    <t xml:space="preserve">G) BL h) </t>
  </si>
  <si>
    <t xml:space="preserve">G) BL i) </t>
  </si>
  <si>
    <t xml:space="preserve">G) BL j) </t>
  </si>
  <si>
    <t>Summe nach v.H. Satz und Nachweis</t>
  </si>
  <si>
    <r>
      <t xml:space="preserve">Bewertung der </t>
    </r>
    <r>
      <rPr>
        <b/>
        <sz val="9"/>
        <rFont val="Arial"/>
        <family val="2"/>
      </rPr>
      <t>Sonstigen Beratungsleistungen</t>
    </r>
    <r>
      <rPr>
        <sz val="9"/>
        <rFont val="Arial"/>
        <family val="2"/>
      </rPr>
      <t xml:space="preserve"> getrennt nach</t>
    </r>
    <r>
      <rPr>
        <b/>
        <sz val="9"/>
        <rFont val="Arial"/>
        <family val="2"/>
      </rPr>
      <t xml:space="preserve"> Objekten </t>
    </r>
    <r>
      <rPr>
        <sz val="9"/>
        <rFont val="Arial"/>
        <family val="2"/>
      </rPr>
      <t>des AN:</t>
    </r>
  </si>
  <si>
    <t>Summe nach Nachweis</t>
  </si>
  <si>
    <r>
      <rPr>
        <b/>
        <sz val="9"/>
        <rFont val="Arial"/>
        <family val="2"/>
      </rPr>
      <t>Nebenkosten</t>
    </r>
    <r>
      <rPr>
        <sz val="9"/>
        <rFont val="Arial"/>
        <family val="2"/>
      </rPr>
      <t>:</t>
    </r>
  </si>
  <si>
    <t>h =  Stunden</t>
  </si>
  <si>
    <t>h = Stunden</t>
  </si>
  <si>
    <t xml:space="preserve">  </t>
  </si>
  <si>
    <t>Summe aller Basishonorare (Netto) aus Blättern H.(Honorar):</t>
  </si>
  <si>
    <t>Summe = (Z. 7.1) sowie (Z. 7.2)</t>
  </si>
  <si>
    <t>IB1</t>
  </si>
  <si>
    <t>Objekt 7
Gemeinschafts-
leistungen</t>
  </si>
  <si>
    <t>Gemeinschafts-
leistungen</t>
  </si>
  <si>
    <t>Anrechenbare Kosten</t>
  </si>
  <si>
    <t>Oberer Honorarsatz</t>
  </si>
  <si>
    <t>Nettohonorar</t>
  </si>
  <si>
    <t>Nettokosten</t>
  </si>
  <si>
    <t>Bruttokosten</t>
  </si>
  <si>
    <t>HOAI 100%</t>
  </si>
  <si>
    <t>AN (beauftragt)</t>
  </si>
  <si>
    <t>% Zu- oder Abschlag auf Z.10 (z. B. +10% oder -10%)</t>
  </si>
  <si>
    <t>Die restlichen Felder sind gesperrt.</t>
  </si>
  <si>
    <t>Die Summen werden automatisch berechnet.</t>
  </si>
  <si>
    <t>Leistungsphase 1-3</t>
  </si>
  <si>
    <t>Leistungsphase 4-9</t>
  </si>
  <si>
    <t>Zu-/Abschlag</t>
  </si>
  <si>
    <t>Nettokosten nach Zu-/Abschlag</t>
  </si>
  <si>
    <t>Gesamtkosten</t>
  </si>
  <si>
    <r>
      <t xml:space="preserve">Bewertung weiterer </t>
    </r>
    <r>
      <rPr>
        <b/>
        <sz val="9"/>
        <rFont val="Arial"/>
        <family val="2"/>
      </rPr>
      <t>Besonderer Leistungen</t>
    </r>
    <r>
      <rPr>
        <sz val="9"/>
        <rFont val="Arial"/>
        <family val="2"/>
      </rPr>
      <t xml:space="preserve"> des AN nach § 7 Abs. 1 HOAI </t>
    </r>
  </si>
  <si>
    <t>Leistungsbedarf gemäß Anlage 2 "Leistungskatalog"</t>
  </si>
  <si>
    <r>
      <rPr>
        <b/>
        <u/>
        <sz val="9"/>
        <color theme="1"/>
        <rFont val="Arial"/>
        <family val="2"/>
      </rPr>
      <t xml:space="preserve">
</t>
    </r>
    <r>
      <rPr>
        <u/>
        <sz val="9"/>
        <color theme="1"/>
        <rFont val="Arial"/>
        <family val="2"/>
      </rPr>
      <t>Hinweis:</t>
    </r>
    <r>
      <rPr>
        <sz val="9"/>
        <color theme="1"/>
        <rFont val="Arial"/>
        <family val="2"/>
      </rPr>
      <t xml:space="preserve">
In Spalte "HOAI 100 %" sind die vollen Prozentsätze der HOAI 2021 je Leistungsphase angegeben.
In Spalte "AN (beauftragt)" sind die je beauftragter Teilgrundleistung definierten Prozentsätze gemäß der Anlage 2 "Leistungskatalog" zum Vertrag abgebildet.</t>
    </r>
  </si>
  <si>
    <t>Nettokosten (Z. 8+Z. 9.1)</t>
  </si>
  <si>
    <t>Nettokosten (Z. 4+Z. 5.1)</t>
  </si>
  <si>
    <t>Nettohonorar (Z. 2.2+Z. 3.2)</t>
  </si>
  <si>
    <t>A) GL</t>
  </si>
  <si>
    <t xml:space="preserve">A) GL </t>
  </si>
  <si>
    <t>% Zu- oder Abschlag auf Z.6 (z. B. +10% oder -10%)</t>
  </si>
  <si>
    <t>Bruttokosten (Z. 6+Z. 8)</t>
  </si>
  <si>
    <t>% Umsatzsteuer (auf Z.6)</t>
  </si>
  <si>
    <r>
      <t xml:space="preserve">Honorar ( € ) für die örtliche </t>
    </r>
    <r>
      <rPr>
        <b/>
        <sz val="9"/>
        <rFont val="Arial"/>
        <family val="2"/>
      </rPr>
      <t>Bauüberwachung</t>
    </r>
    <r>
      <rPr>
        <sz val="9"/>
        <rFont val="Arial"/>
        <family val="2"/>
      </rPr>
      <t xml:space="preserve">, v.H. </t>
    </r>
    <r>
      <rPr>
        <b/>
        <sz val="9"/>
        <rFont val="Arial"/>
        <family val="2"/>
      </rPr>
      <t xml:space="preserve">des Berechnungssatzes Z. 4.2
</t>
    </r>
    <r>
      <rPr>
        <sz val="9"/>
        <rFont val="Arial"/>
        <family val="2"/>
      </rPr>
      <t>A) BL e)</t>
    </r>
  </si>
  <si>
    <t>G) BL k)</t>
  </si>
  <si>
    <t>Objektplanung 
(Verkehrsanlagen)</t>
  </si>
  <si>
    <t>Herstellkosten ohne nicht anrechenbare Kosten nach § 46 Abs. 3 HOAI;</t>
  </si>
  <si>
    <t>Zusätzlich anrechenbare Kosten nach § 46 Abs. 3 HOAI, sofern der AN</t>
  </si>
  <si>
    <t>- für Baukonstruktionen (DIN 276 Kostengruppe 300) sowie 
  die Ausstattung von Anlagen des Straßen-, Schienen- und Flugver-
  kehrs einschließlich der darin enthaltenen Entwässerungsanlagen,
  die der Zweckbestimmung der Verkehrsanlage dienen*)</t>
  </si>
  <si>
    <t>§ 46 Abs. 2 HOAI:</t>
  </si>
  <si>
    <t>*) Die Kosten der Ausstattung von Anlagen des Straßen-, Schienen- und Flugverkehrs einschließlich der darin enthaltenen Entwässerungsanlagen, die der Zweckbestimmung der Verkehrsanlage dienen, sind hier in den 300 er Kosten insgesamt eingerechnet und gem. § 46 (1) HOAI anrechenbar, soweit der Auftragnehmer diese plant oder deren Ausführung überwacht. 
Gemäß § 46 (4) HOAI sind für Grundleistungen der Leistungsphasen 1 bis 7 und 9 bei Verkehrsanlagen 
1. die Kosten für Erdarbeiten einschließlich Felsarbeiten anrechenbar bis zu einem Betrag von 40 Prozent der sonstigen anrechenbaren Kosten nach Absatz 1 und
2. 10 Prozent der Kosten für Ingenieurbauwerke anrechenbar, wenn dem Auftragnehmer für diese Ingenieurbauwerke nicht gleichzeitig Grundleistungen nach § 43 übertragen werden.</t>
  </si>
  <si>
    <t>Anrechenbare Kosten bei Verkehrsanlagen</t>
  </si>
  <si>
    <t>Honorarzone bei der Objektplanung von Verkehrsanlagen</t>
  </si>
  <si>
    <r>
      <t>Ermittlung der Honorarzone</t>
    </r>
    <r>
      <rPr>
        <sz val="9"/>
        <rFont val="Arial"/>
        <family val="2"/>
      </rPr>
      <t xml:space="preserve"> nach § 48 Abs. 3 und 4 HOAI</t>
    </r>
  </si>
  <si>
    <t>nach § 48 Abs. 2 HOAI</t>
  </si>
  <si>
    <t>nach § 48 Abs. 4</t>
  </si>
  <si>
    <t>- Leistungsphasen § 47  Abs. 1 Nrn. 1 bis 9 HOAI</t>
  </si>
  <si>
    <t xml:space="preserve">- gemäß § 48 Abs. 4 HOAI </t>
  </si>
  <si>
    <t xml:space="preserve">- Zuschlagsfaktor bei Umbau / Modernisierung nach § 48 </t>
  </si>
  <si>
    <t>Basishonorarsatz ( € ) nach § 48 Abs. 1 HOAI Zone</t>
  </si>
  <si>
    <r>
      <t xml:space="preserve">Bewertung der </t>
    </r>
    <r>
      <rPr>
        <b/>
        <sz val="9"/>
        <rFont val="Arial"/>
        <family val="2"/>
      </rPr>
      <t>Grundleistungen</t>
    </r>
    <r>
      <rPr>
        <sz val="9"/>
        <rFont val="Arial"/>
        <family val="2"/>
      </rPr>
      <t xml:space="preserve"> in v.H. des Honorars n. Z. 4.2 nach § 48 (1) HOAI</t>
    </r>
  </si>
  <si>
    <r>
      <t>1)</t>
    </r>
    <r>
      <rPr>
        <sz val="9"/>
        <rFont val="Arial"/>
        <family val="2"/>
      </rPr>
      <t xml:space="preserve"> § 12 (2) HOAI</t>
    </r>
  </si>
  <si>
    <r>
      <t>2)</t>
    </r>
    <r>
      <rPr>
        <sz val="9"/>
        <rFont val="Arial"/>
        <family val="2"/>
      </rPr>
      <t xml:space="preserve"> Einarbeitungs-</t>
    </r>
  </si>
  <si>
    <t>Vorhaben: 2023-0328-A Dorferneuerung Arnshausen - Erneuerung Infrastruktur + Verkehrsflächen</t>
  </si>
  <si>
    <t>Objekt 1: Ingenieurbauwerk, Kanalisation</t>
  </si>
  <si>
    <t>Objekt 1
Stadt Kanalisation</t>
  </si>
  <si>
    <t>Objekt 2
Stadt Verkehrsanlagen</t>
  </si>
  <si>
    <t>Verk2</t>
  </si>
  <si>
    <t>GL</t>
  </si>
  <si>
    <t>Objekt 1
Kanalisation</t>
  </si>
  <si>
    <t>Objekt 2
Verkehrsanlage</t>
  </si>
  <si>
    <t>Objekt 2: Verkehrsanlagen</t>
  </si>
  <si>
    <r>
      <t xml:space="preserve">Anrechenbare Kosten gemäß Z. 9 der </t>
    </r>
    <r>
      <rPr>
        <b/>
        <sz val="9"/>
        <rFont val="Arial"/>
        <family val="2"/>
      </rPr>
      <t>Anlage AK.Verk2</t>
    </r>
    <r>
      <rPr>
        <sz val="9"/>
        <rFont val="Arial"/>
        <family val="2"/>
      </rPr>
      <t xml:space="preserve"> in</t>
    </r>
    <r>
      <rPr>
        <b/>
        <sz val="9"/>
        <rFont val="Arial"/>
        <family val="2"/>
      </rPr>
      <t xml:space="preserve"> </t>
    </r>
    <r>
      <rPr>
        <sz val="9"/>
        <rFont val="Arial"/>
        <family val="2"/>
      </rPr>
      <t>( € ):</t>
    </r>
  </si>
  <si>
    <t>Objekt 3: Ingenieurbauwerk, Wasser</t>
  </si>
  <si>
    <t>IB4</t>
  </si>
  <si>
    <t>Objekt 4: Ingenieurbauwerk, Gas</t>
  </si>
  <si>
    <r>
      <t xml:space="preserve">Anrechenbare Kosten gemäß Z. 9 der </t>
    </r>
    <r>
      <rPr>
        <b/>
        <sz val="9"/>
        <rFont val="Arial"/>
        <family val="2"/>
      </rPr>
      <t>Anlage AK.IB4</t>
    </r>
    <r>
      <rPr>
        <sz val="9"/>
        <rFont val="Arial"/>
        <family val="2"/>
      </rPr>
      <t xml:space="preserve"> in</t>
    </r>
    <r>
      <rPr>
        <b/>
        <sz val="9"/>
        <rFont val="Arial"/>
        <family val="2"/>
      </rPr>
      <t xml:space="preserve"> </t>
    </r>
    <r>
      <rPr>
        <sz val="9"/>
        <rFont val="Arial"/>
        <family val="2"/>
      </rPr>
      <t>( € ):</t>
    </r>
  </si>
  <si>
    <t>IB5</t>
  </si>
  <si>
    <t>Objekt 5: Ingenieurbauwerk, Strom (Leitungsgraben und Leitung)</t>
  </si>
  <si>
    <r>
      <t xml:space="preserve">Anrechenbare Kosten gemäß Z. 9 der </t>
    </r>
    <r>
      <rPr>
        <b/>
        <sz val="9"/>
        <rFont val="Arial"/>
        <family val="2"/>
      </rPr>
      <t>Anlage AK.IB5</t>
    </r>
    <r>
      <rPr>
        <sz val="9"/>
        <rFont val="Arial"/>
        <family val="2"/>
      </rPr>
      <t xml:space="preserve"> in</t>
    </r>
    <r>
      <rPr>
        <b/>
        <sz val="9"/>
        <rFont val="Arial"/>
        <family val="2"/>
      </rPr>
      <t xml:space="preserve"> </t>
    </r>
    <r>
      <rPr>
        <sz val="9"/>
        <rFont val="Arial"/>
        <family val="2"/>
      </rPr>
      <t>( € ):</t>
    </r>
  </si>
  <si>
    <t>Kostenzuordnung VgV-Verfahren, 
Grundlage: Kostenberechnung</t>
  </si>
  <si>
    <t>Vorhaben: 2023-0328-A Dorferneuerung Arnshausen</t>
  </si>
  <si>
    <t xml:space="preserve">Vorhaben: 2023-0328-A Dorferneuerung Arnshausen </t>
  </si>
  <si>
    <t>Fachplanung 
(Technische Ausrüstung)</t>
  </si>
  <si>
    <t>Objekt 3
Fachplanung Straßenbeleuchtung (für Verkehrsanl.)</t>
  </si>
  <si>
    <t>Objekt 4
Wasser</t>
  </si>
  <si>
    <t>Objekt 5
Gas</t>
  </si>
  <si>
    <t>Objekt 6
Strom</t>
  </si>
  <si>
    <t>IB6</t>
  </si>
  <si>
    <t>Objekt 3
Fachplanung Straßenbeleuchtung (f. Verkehrsanlagen)</t>
  </si>
  <si>
    <t>Objekt 4
Stadtwerke Wasser</t>
  </si>
  <si>
    <t>Objekt 5
Stadtwerke Gas</t>
  </si>
  <si>
    <t>Objekt 6
Stadtwerke Strom</t>
  </si>
  <si>
    <t xml:space="preserve">Anrechenbare Kosten </t>
  </si>
  <si>
    <t>Objekt: Fachplanung Straßenbel. 
(für Verkehrsanlage)</t>
  </si>
  <si>
    <t>feststellung</t>
  </si>
  <si>
    <t>Anlagen mit geringen Planungsanforderungen nach Einschätzung des Auftraggebers (H.-Zone I)</t>
  </si>
  <si>
    <t>darin enthalten:</t>
  </si>
  <si>
    <t>Zusätzlich anrechenbare Kosten nach § 54 Abs. 4 HOAI, sofern der AN die Anlagen oder</t>
  </si>
  <si>
    <t>- die nichtöffentliche Erschließung (DIN 276, Kostengruppe 230)</t>
  </si>
  <si>
    <t>- die Technischen Anlagen in Außenanlagen (DIN 276, Kostengruppe 550)</t>
  </si>
  <si>
    <t>Kosten der Teile der Technischen Ausrüstung in Baukonstruktionen nach § 54 Abs. 5 HOAI</t>
  </si>
  <si>
    <t>Anrechenbare Kosten (Z. 1 + Z. 2 + Z. 3 + Z.4 + Z.5)</t>
  </si>
  <si>
    <t>Anlagen mit durchschnittlichen Planungsanforderungen nach Einschätzung des Auftraggebers (H.-Zone II)</t>
  </si>
  <si>
    <t>8.4</t>
  </si>
  <si>
    <t>Anrechenbare Kosten (Z. 7 + Z. 8 + Z. 9 + Z.10 + Z.11)</t>
  </si>
  <si>
    <t>Anlagen mit hohen Planungsanforderungen nach Einschätzung des Auftraggebers (H.-Zone III)</t>
  </si>
  <si>
    <t>14.1</t>
  </si>
  <si>
    <t>14.2</t>
  </si>
  <si>
    <t>14.3</t>
  </si>
  <si>
    <t>14.4</t>
  </si>
  <si>
    <t>15.1</t>
  </si>
  <si>
    <t>15.2</t>
  </si>
  <si>
    <t>Anrechenbare Kosten (Z. 13 + Z. 14 + Z. 15 + Z.16 + Z.17)</t>
  </si>
  <si>
    <t>Gesamtkosten der Anlagengruppe 1 (Z. 6 + Z. 12 + Z. 18)</t>
  </si>
  <si>
    <r>
      <t xml:space="preserve">Bewertung der </t>
    </r>
    <r>
      <rPr>
        <b/>
        <sz val="9"/>
        <rFont val="Arial"/>
        <family val="2"/>
      </rPr>
      <t>Grundleistungen</t>
    </r>
    <r>
      <rPr>
        <sz val="9"/>
        <rFont val="Arial"/>
        <family val="2"/>
      </rPr>
      <t xml:space="preserve"> in v.H. des Honorars n. Z. 3.3 nach § 55 (1) HOAI</t>
    </r>
  </si>
  <si>
    <r>
      <rPr>
        <u/>
        <sz val="9"/>
        <color theme="1"/>
        <rFont val="Arial"/>
        <family val="2"/>
      </rPr>
      <t>Hinweis:</t>
    </r>
    <r>
      <rPr>
        <sz val="9"/>
        <color theme="1"/>
        <rFont val="Arial"/>
        <family val="2"/>
      </rPr>
      <t xml:space="preserve">
In Spalte "HOAI 100 %" sind die vollen Prozentsätze der HOAI 2021 je Leistungsphase angegeben.
In Spalte "AN (beauftragt)" sind die je beauftragter Teilgrundleistung definierten Prozentsätze gemäß der Anlage 2 "Leistungskatalog" zum Vertrag abgebildet.</t>
    </r>
  </si>
  <si>
    <t xml:space="preserve">E) GL </t>
  </si>
  <si>
    <t>E) GL</t>
  </si>
  <si>
    <r>
      <t>5</t>
    </r>
    <r>
      <rPr>
        <vertAlign val="superscript"/>
        <sz val="9"/>
        <rFont val="Arial"/>
        <family val="2"/>
      </rPr>
      <t>1)</t>
    </r>
  </si>
  <si>
    <r>
      <t>8</t>
    </r>
    <r>
      <rPr>
        <vertAlign val="superscript"/>
        <sz val="9"/>
        <rFont val="Arial"/>
        <family val="2"/>
      </rPr>
      <t>2)</t>
    </r>
  </si>
  <si>
    <r>
      <t xml:space="preserve">Bewertung </t>
    </r>
    <r>
      <rPr>
        <b/>
        <sz val="9"/>
        <rFont val="Arial"/>
        <family val="2"/>
      </rPr>
      <t xml:space="preserve">Besonderer Leistungen </t>
    </r>
    <r>
      <rPr>
        <sz val="9"/>
        <rFont val="Arial"/>
        <family val="2"/>
      </rPr>
      <t xml:space="preserve">des AN nach § 7 Abs. 1 HOAI </t>
    </r>
  </si>
  <si>
    <t>*Z. 3.3 (€)</t>
  </si>
  <si>
    <t>5.2</t>
  </si>
  <si>
    <t>E) BL a)</t>
  </si>
  <si>
    <t>5.3</t>
  </si>
  <si>
    <t>Summe = (Z. 5.1) sowie (Z. 5.2)</t>
  </si>
  <si>
    <t>Nettokosten (Z. 6+Z. 7.1)</t>
  </si>
  <si>
    <t>% Zu- oder Abschlag auf Z. 8 (z. B. +10% oder -10%)</t>
  </si>
  <si>
    <t>TA3</t>
  </si>
  <si>
    <t>Objekt 3: Fachplanung Straßenbel. (für Verkehrsanlage)</t>
  </si>
  <si>
    <t>Nettohonorar (Z. 4.2*Z. 5.1/100*Z.3.3+Z. 6+Z. 7.3)</t>
  </si>
  <si>
    <t>Nettokosten inkl. Zu-/Abschlag</t>
  </si>
  <si>
    <t>% Umsatzsteuer (auf Z. 12)</t>
  </si>
  <si>
    <t>Nettokosten inkl. Zu-/Abschlag (Z.10+Z.11)</t>
  </si>
  <si>
    <t>% des Nettohonorars (auf Z. 8)</t>
  </si>
  <si>
    <t>Bruttokosten in € (Z. 12+Z. 13)</t>
  </si>
  <si>
    <r>
      <t xml:space="preserve">anrechenbare Kosten der Anlagengruppe gemäß Z. 19 der </t>
    </r>
    <r>
      <rPr>
        <b/>
        <sz val="9"/>
        <rFont val="Arial"/>
        <family val="2"/>
      </rPr>
      <t xml:space="preserve">Anlage AK.TA3 </t>
    </r>
    <r>
      <rPr>
        <sz val="9"/>
        <rFont val="Arial"/>
        <family val="2"/>
      </rPr>
      <t>( € ):</t>
    </r>
  </si>
  <si>
    <t>Nettohonorar (Z. 3.3*Z.3.4*Z. 4.1/100+Z. 6.3)</t>
  </si>
  <si>
    <t>Nettokosten inkl. Zu-/Abschlag (Z. 8 + Z.9)</t>
  </si>
  <si>
    <t>Bruttokosten in € (Z. 10+Z. 11)</t>
  </si>
  <si>
    <t>Objekt 3: Ingenieurbauwerk, Wasser Auftragsleistungen</t>
  </si>
  <si>
    <t>Nettokosten inkl. Zu-/ Abschlag</t>
  </si>
  <si>
    <r>
      <t xml:space="preserve">Anrechenbare Kosten gemäß Z. 9 der </t>
    </r>
    <r>
      <rPr>
        <b/>
        <sz val="9"/>
        <rFont val="Arial"/>
        <family val="2"/>
      </rPr>
      <t>Anlage AK.IB6</t>
    </r>
    <r>
      <rPr>
        <sz val="9"/>
        <rFont val="Arial"/>
        <family val="2"/>
      </rPr>
      <t xml:space="preserve"> in</t>
    </r>
    <r>
      <rPr>
        <b/>
        <sz val="9"/>
        <rFont val="Arial"/>
        <family val="2"/>
      </rPr>
      <t xml:space="preserve"> </t>
    </r>
    <r>
      <rPr>
        <sz val="9"/>
        <rFont val="Arial"/>
        <family val="2"/>
      </rPr>
      <t>( € ):</t>
    </r>
  </si>
  <si>
    <t>Nettohonorar (Z. 4.2*Z. 5.1/100*Z. 3.3+Z. 6+Z. 7.3)</t>
  </si>
  <si>
    <t>Nettokosten inkl. Auf-/Abschlag (Z. 10+Z. 11)</t>
  </si>
  <si>
    <t>% Umsatzsteuer (auf Z.12)</t>
  </si>
  <si>
    <t>Nettokosten inkl Zu-/Abschlag (Z. 10+Z. 11)</t>
  </si>
  <si>
    <t>K) BL a) Objekt 2 - Verkehrsanlagen</t>
  </si>
  <si>
    <t>K) BL a) Objekt 3 - Beleuchtung (f. Verkehrsanlagen)</t>
  </si>
  <si>
    <t>K) BL a) Objekt 4 - Wasser</t>
  </si>
  <si>
    <t>K) BL a) Objekt 5 - Gas</t>
  </si>
  <si>
    <t>K) BL a) Objekt 6 - Strom</t>
  </si>
  <si>
    <t>K) BL a) Objekt 1 - IB Kanal</t>
  </si>
  <si>
    <t>Objektplanung 
(Ingenieurbauwerk)</t>
  </si>
  <si>
    <t>Summe der Grundleistungen</t>
  </si>
  <si>
    <t>Summe Grundleistungen</t>
  </si>
  <si>
    <t>Summe der Grundleistung</t>
  </si>
  <si>
    <t xml:space="preserve">Summe der Grundleistungen </t>
  </si>
  <si>
    <t xml:space="preserve">Objekt 4: Ingenieurbauwerk, Gas Auftragsleistungen </t>
  </si>
  <si>
    <t>B) GL</t>
  </si>
  <si>
    <r>
      <t xml:space="preserve">Honorar ( € ) für die örtliche </t>
    </r>
    <r>
      <rPr>
        <b/>
        <sz val="9"/>
        <rFont val="Arial"/>
        <family val="2"/>
      </rPr>
      <t>Bauüberwachung</t>
    </r>
    <r>
      <rPr>
        <sz val="9"/>
        <rFont val="Arial"/>
        <family val="2"/>
      </rPr>
      <t xml:space="preserve">, v.H. </t>
    </r>
    <r>
      <rPr>
        <b/>
        <sz val="9"/>
        <rFont val="Arial"/>
        <family val="2"/>
      </rPr>
      <t xml:space="preserve">des Berechnungssatzes Z. 4.2
</t>
    </r>
    <r>
      <rPr>
        <sz val="9"/>
        <rFont val="Arial"/>
        <family val="2"/>
      </rPr>
      <t>B) BL e)</t>
    </r>
  </si>
  <si>
    <t>B) BL a)</t>
  </si>
  <si>
    <t>B) BL b)</t>
  </si>
  <si>
    <r>
      <t xml:space="preserve">Herstellkosten o. nicht anrechenb. Kosten nach § 54 Abs. 4 HOAI n. Anlage </t>
    </r>
    <r>
      <rPr>
        <b/>
        <sz val="9"/>
        <rFont val="Arial"/>
        <family val="2"/>
      </rPr>
      <t>HerstellkostenVgV</t>
    </r>
  </si>
  <si>
    <r>
      <t xml:space="preserve">Maßnahmen plant oder ihre Ausführung überwacht, KG 556 n. Anlage </t>
    </r>
    <r>
      <rPr>
        <b/>
        <sz val="9"/>
        <rFont val="Arial"/>
        <family val="2"/>
      </rPr>
      <t>Herstellkosten VgV</t>
    </r>
  </si>
  <si>
    <r>
      <t xml:space="preserve">darin enthalten nach </t>
    </r>
    <r>
      <rPr>
        <b/>
        <sz val="9"/>
        <rFont val="Arial"/>
        <family val="2"/>
      </rPr>
      <t>Anlage Herstellkosten VgV</t>
    </r>
  </si>
  <si>
    <t>Hinweise zum Bearbeiten:</t>
  </si>
  <si>
    <t>Zum Ausfüllen der Honorartabellenblätter sind die gelb hinterlegten Felder freigegeben.</t>
  </si>
  <si>
    <t>Preisblatt (Seite 1 dieser Anlage) aktualisiert sich automatisch.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</si>
</sst>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4" formatCode="_-* #,##0.00\ &quot;€&quot;_-;\-* #,##0.00\ &quot;€&quot;_-;_-* &quot;-&quot;??\ &quot;€&quot;_-;_-@_-"/>
    <numFmt numFmtId="43" formatCode="_-* #,##0.00_-;\-* #,##0.00_-;_-* &quot;-&quot;??_-;_-@_-"/>
    <numFmt numFmtId="164" formatCode="0.0"/>
    <numFmt numFmtId="165" formatCode="_-* #,##0.00\ [$€-1]_-;\-* #,##0.00\ [$€-1]_-;_-* &quot;-&quot;??\ [$€-1]_-"/>
    <numFmt numFmtId="166" formatCode="##0"/>
    <numFmt numFmtId="167" formatCode="#,##0.0"/>
    <numFmt numFmtId="168" formatCode="#,##0.00\ &quot;€&quot;"/>
    <numFmt numFmtId="169" formatCode="_-* #,##0.00\ _€_-;\-* #,##0.00\ _€_-;_-* &quot;-&quot;??\ _€_-;_-@_-"/>
  </numFmts>
  <fonts count="51" x14ac:knownFonts="1">
    <font>
      <sz val="10"/>
      <name val="Arial"/>
    </font>
    <font>
      <sz val="10"/>
      <name val="Arial"/>
      <family val="2"/>
    </font>
    <font>
      <sz val="8"/>
      <name val="Arial"/>
      <family val="2"/>
    </font>
    <font>
      <sz val="9"/>
      <name val="Arial"/>
      <family val="2"/>
    </font>
    <font>
      <b/>
      <sz val="9"/>
      <name val="Arial"/>
      <family val="2"/>
    </font>
    <font>
      <vertAlign val="superscript"/>
      <sz val="9"/>
      <name val="Arial"/>
      <family val="2"/>
    </font>
    <font>
      <sz val="10"/>
      <name val="Arial"/>
      <family val="2"/>
    </font>
    <font>
      <b/>
      <sz val="10"/>
      <name val="Arial"/>
      <family val="2"/>
    </font>
    <font>
      <b/>
      <sz val="8"/>
      <color indexed="81"/>
      <name val="Tahoma"/>
      <family val="2"/>
    </font>
    <font>
      <sz val="8"/>
      <color indexed="81"/>
      <name val="Tahoma"/>
      <family val="2"/>
    </font>
    <font>
      <b/>
      <u/>
      <sz val="10"/>
      <name val="Arial"/>
      <family val="2"/>
    </font>
    <font>
      <u/>
      <sz val="10"/>
      <name val="Arial"/>
      <family val="2"/>
    </font>
    <font>
      <sz val="10"/>
      <color indexed="10"/>
      <name val="Arial"/>
      <family val="2"/>
    </font>
    <font>
      <sz val="10"/>
      <color indexed="11"/>
      <name val="Arial"/>
      <family val="2"/>
    </font>
    <font>
      <sz val="10"/>
      <color indexed="8"/>
      <name val="Arial"/>
      <family val="2"/>
    </font>
    <font>
      <b/>
      <sz val="10"/>
      <color indexed="8"/>
      <name val="Arial"/>
      <family val="2"/>
    </font>
    <font>
      <sz val="10"/>
      <color indexed="9"/>
      <name val="Arial"/>
      <family val="2"/>
    </font>
    <font>
      <b/>
      <sz val="10"/>
      <color indexed="63"/>
      <name val="Arial"/>
      <family val="2"/>
    </font>
    <font>
      <b/>
      <sz val="10"/>
      <color indexed="52"/>
      <name val="Arial"/>
      <family val="2"/>
    </font>
    <font>
      <sz val="10"/>
      <color indexed="62"/>
      <name val="Arial"/>
      <family val="2"/>
    </font>
    <font>
      <i/>
      <sz val="10"/>
      <color indexed="23"/>
      <name val="Arial"/>
      <family val="2"/>
    </font>
    <font>
      <sz val="10"/>
      <color indexed="17"/>
      <name val="Arial"/>
      <family val="2"/>
    </font>
    <font>
      <sz val="10"/>
      <color indexed="60"/>
      <name val="Arial"/>
      <family val="2"/>
    </font>
    <font>
      <sz val="10"/>
      <color indexed="20"/>
      <name val="Arial"/>
      <family val="2"/>
    </font>
    <font>
      <b/>
      <sz val="18"/>
      <color indexed="56"/>
      <name val="Cambria"/>
      <family val="2"/>
    </font>
    <font>
      <b/>
      <sz val="15"/>
      <color indexed="56"/>
      <name val="Arial"/>
      <family val="2"/>
    </font>
    <font>
      <b/>
      <sz val="13"/>
      <color indexed="56"/>
      <name val="Arial"/>
      <family val="2"/>
    </font>
    <font>
      <b/>
      <sz val="11"/>
      <color indexed="56"/>
      <name val="Arial"/>
      <family val="2"/>
    </font>
    <font>
      <sz val="10"/>
      <color indexed="52"/>
      <name val="Arial"/>
      <family val="2"/>
    </font>
    <font>
      <b/>
      <sz val="10"/>
      <color indexed="9"/>
      <name val="Arial"/>
      <family val="2"/>
    </font>
    <font>
      <sz val="7"/>
      <name val="Arial"/>
      <family val="2"/>
    </font>
    <font>
      <sz val="10"/>
      <color rgb="FFFF0000"/>
      <name val="Arial"/>
      <family val="2"/>
    </font>
    <font>
      <sz val="10"/>
      <color rgb="FF000000"/>
      <name val="Arial"/>
      <family val="2"/>
    </font>
    <font>
      <b/>
      <sz val="10"/>
      <color rgb="FF000000"/>
      <name val="Arial"/>
      <family val="2"/>
    </font>
    <font>
      <b/>
      <sz val="9"/>
      <color rgb="FFFF0000"/>
      <name val="Arial"/>
      <family val="2"/>
    </font>
    <font>
      <u/>
      <sz val="9"/>
      <name val="Arial"/>
      <family val="2"/>
    </font>
    <font>
      <sz val="9"/>
      <color rgb="FFFF0000"/>
      <name val="Arial"/>
      <family val="2"/>
    </font>
    <font>
      <b/>
      <sz val="9"/>
      <color indexed="10"/>
      <name val="Arial"/>
      <family val="2"/>
    </font>
    <font>
      <sz val="9"/>
      <color indexed="81"/>
      <name val="Segoe UI"/>
      <family val="2"/>
    </font>
    <font>
      <b/>
      <sz val="9"/>
      <color indexed="81"/>
      <name val="Segoe UI"/>
      <family val="2"/>
    </font>
    <font>
      <b/>
      <vertAlign val="superscript"/>
      <sz val="9"/>
      <name val="Arial"/>
      <family val="2"/>
    </font>
    <font>
      <vertAlign val="superscript"/>
      <sz val="8"/>
      <name val="Arial"/>
      <family val="2"/>
    </font>
    <font>
      <sz val="9"/>
      <color rgb="FF00B0F0"/>
      <name val="Arial"/>
      <family val="2"/>
    </font>
    <font>
      <sz val="10"/>
      <color indexed="13"/>
      <name val="Arial"/>
      <family val="2"/>
    </font>
    <font>
      <i/>
      <strike/>
      <sz val="9"/>
      <name val="Arial"/>
      <family val="2"/>
    </font>
    <font>
      <i/>
      <sz val="10"/>
      <color rgb="FFFF0000"/>
      <name val="Arial"/>
      <family val="2"/>
    </font>
    <font>
      <sz val="10"/>
      <name val="Arial"/>
      <family val="2"/>
    </font>
    <font>
      <sz val="10"/>
      <name val="Arial"/>
      <family val="2"/>
    </font>
    <font>
      <sz val="9"/>
      <color theme="1"/>
      <name val="Arial"/>
      <family val="2"/>
    </font>
    <font>
      <b/>
      <u/>
      <sz val="9"/>
      <color theme="1"/>
      <name val="Arial"/>
      <family val="2"/>
    </font>
    <font>
      <u/>
      <sz val="9"/>
      <color theme="1"/>
      <name val="Arial"/>
      <family val="2"/>
    </font>
  </fonts>
  <fills count="3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43"/>
      </patternFill>
    </fill>
    <fill>
      <patternFill patternType="solid">
        <fgColor indexed="26"/>
      </patternFill>
    </fill>
    <fill>
      <patternFill patternType="solid">
        <fgColor indexed="55"/>
      </patternFill>
    </fill>
    <fill>
      <patternFill patternType="solid">
        <fgColor indexed="55"/>
        <bgColor indexed="64"/>
      </patternFill>
    </fill>
    <fill>
      <patternFill patternType="solid">
        <fgColor indexed="13"/>
        <bgColor indexed="64"/>
      </patternFill>
    </fill>
    <fill>
      <patternFill patternType="solid">
        <fgColor indexed="47"/>
        <bgColor indexed="64"/>
      </patternFill>
    </fill>
    <fill>
      <patternFill patternType="solid">
        <fgColor indexed="65"/>
        <bgColor indexed="64"/>
      </patternFill>
    </fill>
    <fill>
      <patternFill patternType="solid">
        <fgColor rgb="FFFFCCFF"/>
        <bgColor indexed="64"/>
      </patternFill>
    </fill>
    <fill>
      <patternFill patternType="solid">
        <fgColor indexed="15"/>
        <bgColor indexed="64"/>
      </patternFill>
    </fill>
    <fill>
      <patternFill patternType="solid">
        <fgColor indexed="45"/>
        <bgColor indexed="64"/>
      </patternFill>
    </fill>
    <fill>
      <patternFill patternType="solid">
        <fgColor theme="0"/>
        <bgColor indexed="64"/>
      </patternFill>
    </fill>
    <fill>
      <patternFill patternType="solid">
        <fgColor rgb="FFFFFF00"/>
        <bgColor indexed="64"/>
      </patternFill>
    </fill>
    <fill>
      <patternFill patternType="solid">
        <fgColor theme="8" tint="0.59999389629810485"/>
        <bgColor indexed="64"/>
      </patternFill>
    </fill>
    <fill>
      <patternFill patternType="solid">
        <fgColor theme="0" tint="-0.14999847407452621"/>
        <bgColor indexed="64"/>
      </patternFill>
    </fill>
    <fill>
      <patternFill patternType="solid">
        <fgColor rgb="FF92D050"/>
        <bgColor indexed="64"/>
      </patternFill>
    </fill>
    <fill>
      <patternFill patternType="solid">
        <fgColor theme="9" tint="0.59999389629810485"/>
        <bgColor indexed="64"/>
      </patternFill>
    </fill>
    <fill>
      <patternFill patternType="solid">
        <fgColor theme="5" tint="0.79998168889431442"/>
        <bgColor indexed="64"/>
      </patternFill>
    </fill>
    <fill>
      <patternFill patternType="solid">
        <fgColor indexed="42"/>
        <bgColor indexed="64"/>
      </patternFill>
    </fill>
  </fills>
  <borders count="78">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top style="medium">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right/>
      <top style="medium">
        <color indexed="64"/>
      </top>
      <bottom/>
      <diagonal/>
    </border>
    <border>
      <left style="thin">
        <color indexed="64"/>
      </left>
      <right style="medium">
        <color indexed="64"/>
      </right>
      <top/>
      <bottom/>
      <diagonal/>
    </border>
    <border diagonalDown="1">
      <left style="thin">
        <color indexed="64"/>
      </left>
      <right style="thin">
        <color indexed="64"/>
      </right>
      <top style="thin">
        <color indexed="64"/>
      </top>
      <bottom style="thin">
        <color indexed="64"/>
      </bottom>
      <diagonal style="thin">
        <color indexed="64"/>
      </diagonal>
    </border>
    <border>
      <left style="medium">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right/>
      <top style="thin">
        <color indexed="64"/>
      </top>
      <bottom style="medium">
        <color indexed="64"/>
      </bottom>
      <diagonal/>
    </border>
    <border>
      <left/>
      <right style="medium">
        <color indexed="64"/>
      </right>
      <top/>
      <bottom/>
      <diagonal/>
    </border>
    <border>
      <left/>
      <right style="medium">
        <color indexed="64"/>
      </right>
      <top/>
      <bottom style="thin">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hair">
        <color indexed="64"/>
      </bottom>
      <diagonal/>
    </border>
    <border>
      <left style="medium">
        <color indexed="64"/>
      </left>
      <right style="medium">
        <color indexed="64"/>
      </right>
      <top style="medium">
        <color indexed="64"/>
      </top>
      <bottom style="hair">
        <color indexed="64"/>
      </bottom>
      <diagonal/>
    </border>
    <border>
      <left style="medium">
        <color indexed="64"/>
      </left>
      <right style="medium">
        <color indexed="64"/>
      </right>
      <top style="thin">
        <color indexed="64"/>
      </top>
      <bottom style="hair">
        <color indexed="64"/>
      </bottom>
      <diagonal/>
    </border>
    <border>
      <left style="medium">
        <color indexed="64"/>
      </left>
      <right/>
      <top style="hair">
        <color indexed="64"/>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top style="hair">
        <color indexed="64"/>
      </top>
      <bottom style="medium">
        <color indexed="64"/>
      </bottom>
      <diagonal/>
    </border>
    <border>
      <left style="medium">
        <color indexed="64"/>
      </left>
      <right style="medium">
        <color indexed="64"/>
      </right>
      <top style="hair">
        <color indexed="64"/>
      </top>
      <bottom style="medium">
        <color indexed="64"/>
      </bottom>
      <diagonal/>
    </border>
    <border>
      <left style="medium">
        <color indexed="64"/>
      </left>
      <right style="thin">
        <color indexed="64"/>
      </right>
      <top style="hair">
        <color indexed="64"/>
      </top>
      <bottom style="medium">
        <color indexed="64"/>
      </bottom>
      <diagonal/>
    </border>
    <border diagonalUp="1" diagonalDown="1">
      <left style="medium">
        <color indexed="64"/>
      </left>
      <right style="medium">
        <color indexed="64"/>
      </right>
      <top style="medium">
        <color indexed="64"/>
      </top>
      <bottom style="medium">
        <color indexed="64"/>
      </bottom>
      <diagonal style="thin">
        <color indexed="64"/>
      </diagonal>
    </border>
    <border diagonalUp="1" diagonalDown="1">
      <left style="medium">
        <color indexed="64"/>
      </left>
      <right style="medium">
        <color indexed="64"/>
      </right>
      <top style="thin">
        <color indexed="64"/>
      </top>
      <bottom style="hair">
        <color indexed="64"/>
      </bottom>
      <diagonal style="thin">
        <color indexed="64"/>
      </diagonal>
    </border>
    <border diagonalUp="1" diagonalDown="1">
      <left style="medium">
        <color indexed="64"/>
      </left>
      <right style="medium">
        <color indexed="64"/>
      </right>
      <top style="hair">
        <color indexed="64"/>
      </top>
      <bottom style="hair">
        <color indexed="64"/>
      </bottom>
      <diagonal style="thin">
        <color indexed="64"/>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style="thin">
        <color indexed="64"/>
      </right>
      <top style="thin">
        <color indexed="64"/>
      </top>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hair">
        <color indexed="64"/>
      </top>
      <bottom/>
      <diagonal/>
    </border>
    <border>
      <left style="medium">
        <color indexed="64"/>
      </left>
      <right style="medium">
        <color indexed="64"/>
      </right>
      <top style="hair">
        <color indexed="64"/>
      </top>
      <bottom/>
      <diagonal/>
    </border>
    <border>
      <left style="medium">
        <color indexed="64"/>
      </left>
      <right style="thin">
        <color indexed="64"/>
      </right>
      <top style="hair">
        <color indexed="64"/>
      </top>
      <bottom/>
      <diagonal/>
    </border>
    <border>
      <left style="medium">
        <color indexed="64"/>
      </left>
      <right style="medium">
        <color indexed="64"/>
      </right>
      <top/>
      <bottom style="hair">
        <color indexed="64"/>
      </bottom>
      <diagonal/>
    </border>
    <border diagonalUp="1" diagonalDown="1">
      <left style="medium">
        <color indexed="64"/>
      </left>
      <right style="medium">
        <color indexed="64"/>
      </right>
      <top/>
      <bottom style="hair">
        <color indexed="64"/>
      </bottom>
      <diagonal style="thin">
        <color indexed="64"/>
      </diagonal>
    </border>
    <border>
      <left style="medium">
        <color indexed="64"/>
      </left>
      <right style="thin">
        <color indexed="64"/>
      </right>
      <top style="medium">
        <color indexed="64"/>
      </top>
      <bottom/>
      <diagonal/>
    </border>
    <border>
      <left/>
      <right style="medium">
        <color indexed="64"/>
      </right>
      <top style="thin">
        <color indexed="64"/>
      </top>
      <bottom style="thin">
        <color indexed="64"/>
      </bottom>
      <diagonal/>
    </border>
    <border>
      <left style="medium">
        <color indexed="64"/>
      </left>
      <right/>
      <top/>
      <bottom style="hair">
        <color indexed="64"/>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s>
  <cellStyleXfs count="56">
    <xf numFmtId="0" fontId="0" fillId="0" borderId="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8" borderId="0" applyNumberFormat="0" applyBorder="0" applyAlignment="0" applyProtection="0"/>
    <xf numFmtId="0" fontId="14" fillId="11" borderId="0" applyNumberFormat="0" applyBorder="0" applyAlignment="0" applyProtection="0"/>
    <xf numFmtId="0" fontId="16" fillId="12"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9" borderId="0" applyNumberFormat="0" applyBorder="0" applyAlignment="0" applyProtection="0"/>
    <xf numFmtId="0" fontId="17" fillId="20" borderId="1" applyNumberFormat="0" applyAlignment="0" applyProtection="0"/>
    <xf numFmtId="0" fontId="18" fillId="20" borderId="2" applyNumberFormat="0" applyAlignment="0" applyProtection="0"/>
    <xf numFmtId="0" fontId="19" fillId="7" borderId="2" applyNumberFormat="0" applyAlignment="0" applyProtection="0"/>
    <xf numFmtId="0" fontId="15" fillId="0" borderId="3" applyNumberFormat="0" applyFill="0" applyAlignment="0" applyProtection="0"/>
    <xf numFmtId="0" fontId="20" fillId="0" borderId="0" applyNumberFormat="0" applyFill="0" applyBorder="0" applyAlignment="0" applyProtection="0"/>
    <xf numFmtId="165" fontId="1" fillId="0" borderId="0" applyFont="0" applyFill="0" applyBorder="0" applyAlignment="0" applyProtection="0"/>
    <xf numFmtId="0" fontId="21" fillId="4" borderId="0" applyNumberFormat="0" applyBorder="0" applyAlignment="0" applyProtection="0"/>
    <xf numFmtId="0" fontId="22" fillId="21" borderId="0" applyNumberFormat="0" applyBorder="0" applyAlignment="0" applyProtection="0"/>
    <xf numFmtId="0" fontId="1" fillId="22" borderId="4" applyNumberFormat="0" applyFont="0" applyAlignment="0" applyProtection="0"/>
    <xf numFmtId="0" fontId="23" fillId="3" borderId="0" applyNumberFormat="0" applyBorder="0" applyAlignment="0" applyProtection="0"/>
    <xf numFmtId="0" fontId="24" fillId="0" borderId="0" applyNumberFormat="0" applyFill="0" applyBorder="0" applyAlignment="0" applyProtection="0"/>
    <xf numFmtId="0" fontId="25" fillId="0" borderId="5" applyNumberFormat="0" applyFill="0" applyAlignment="0" applyProtection="0"/>
    <xf numFmtId="0" fontId="26" fillId="0" borderId="6" applyNumberFormat="0" applyFill="0" applyAlignment="0" applyProtection="0"/>
    <xf numFmtId="0" fontId="27" fillId="0" borderId="7" applyNumberFormat="0" applyFill="0" applyAlignment="0" applyProtection="0"/>
    <xf numFmtId="0" fontId="27" fillId="0" borderId="0" applyNumberFormat="0" applyFill="0" applyBorder="0" applyAlignment="0" applyProtection="0"/>
    <xf numFmtId="0" fontId="28" fillId="0" borderId="8" applyNumberFormat="0" applyFill="0" applyAlignment="0" applyProtection="0"/>
    <xf numFmtId="0" fontId="12" fillId="0" borderId="0" applyNumberFormat="0" applyFill="0" applyBorder="0" applyAlignment="0" applyProtection="0"/>
    <xf numFmtId="0" fontId="29" fillId="23" borderId="9" applyNumberFormat="0" applyAlignment="0" applyProtection="0"/>
    <xf numFmtId="0" fontId="1" fillId="0" borderId="0"/>
    <xf numFmtId="9" fontId="1" fillId="0" borderId="0" applyFont="0" applyFill="0" applyBorder="0" applyAlignment="0" applyProtection="0"/>
    <xf numFmtId="43" fontId="46" fillId="0" borderId="0" applyFont="0" applyFill="0" applyBorder="0" applyAlignment="0" applyProtection="0"/>
    <xf numFmtId="44" fontId="47" fillId="0" borderId="0" applyFont="0" applyFill="0" applyBorder="0" applyAlignment="0" applyProtection="0"/>
    <xf numFmtId="44" fontId="1" fillId="0" borderId="0" applyFont="0" applyFill="0" applyBorder="0" applyAlignment="0" applyProtection="0"/>
    <xf numFmtId="169"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cellStyleXfs>
  <cellXfs count="1181">
    <xf numFmtId="0" fontId="0" fillId="0" borderId="0" xfId="0"/>
    <xf numFmtId="0" fontId="3" fillId="0" borderId="0" xfId="0" applyFont="1"/>
    <xf numFmtId="0" fontId="4" fillId="0" borderId="0" xfId="0" applyFont="1" applyAlignment="1">
      <alignment horizontal="left"/>
    </xf>
    <xf numFmtId="0" fontId="3" fillId="0" borderId="0" xfId="0" applyFont="1" applyAlignment="1">
      <alignment horizontal="left" indent="1"/>
    </xf>
    <xf numFmtId="4" fontId="3" fillId="25" borderId="17" xfId="0" applyNumberFormat="1" applyFont="1" applyFill="1" applyBorder="1" applyProtection="1">
      <protection locked="0"/>
    </xf>
    <xf numFmtId="0" fontId="3" fillId="25" borderId="27" xfId="0" applyFont="1" applyFill="1" applyBorder="1" applyProtection="1">
      <protection locked="0"/>
    </xf>
    <xf numFmtId="0" fontId="6" fillId="0" borderId="0" xfId="0" applyFont="1"/>
    <xf numFmtId="0" fontId="6" fillId="0" borderId="0" xfId="0" applyFont="1" applyAlignment="1">
      <alignment horizontal="left" indent="1"/>
    </xf>
    <xf numFmtId="0" fontId="3" fillId="25" borderId="27" xfId="0" applyFont="1" applyFill="1" applyBorder="1" applyAlignment="1" applyProtection="1">
      <alignment horizontal="center"/>
      <protection locked="0"/>
    </xf>
    <xf numFmtId="2" fontId="3" fillId="25" borderId="27" xfId="0" quotePrefix="1" applyNumberFormat="1" applyFont="1" applyFill="1" applyBorder="1" applyAlignment="1" applyProtection="1">
      <alignment horizontal="center"/>
      <protection locked="0"/>
    </xf>
    <xf numFmtId="0" fontId="3" fillId="24" borderId="24" xfId="0" applyFont="1" applyFill="1" applyBorder="1" applyAlignment="1">
      <alignment horizontal="center"/>
    </xf>
    <xf numFmtId="0" fontId="3" fillId="0" borderId="24" xfId="0" applyFont="1" applyBorder="1" applyAlignment="1">
      <alignment horizontal="center"/>
    </xf>
    <xf numFmtId="0" fontId="3" fillId="0" borderId="24" xfId="0" applyFont="1" applyBorder="1" applyAlignment="1">
      <alignment horizontal="left" indent="1"/>
    </xf>
    <xf numFmtId="0" fontId="3" fillId="0" borderId="24" xfId="0" applyFont="1" applyBorder="1"/>
    <xf numFmtId="0" fontId="4" fillId="0" borderId="24" xfId="0" applyFont="1" applyBorder="1" applyAlignment="1">
      <alignment horizontal="left" vertical="center" indent="1"/>
    </xf>
    <xf numFmtId="0" fontId="3" fillId="0" borderId="24" xfId="0" applyFont="1" applyBorder="1" applyAlignment="1">
      <alignment horizontal="center" vertical="center"/>
    </xf>
    <xf numFmtId="0" fontId="3" fillId="0" borderId="24" xfId="0" applyFont="1" applyBorder="1" applyAlignment="1">
      <alignment horizontal="left"/>
    </xf>
    <xf numFmtId="0" fontId="3" fillId="24" borderId="24" xfId="0" applyFont="1" applyFill="1" applyBorder="1"/>
    <xf numFmtId="49" fontId="3" fillId="0" borderId="24" xfId="0" applyNumberFormat="1" applyFont="1" applyBorder="1" applyAlignment="1">
      <alignment horizontal="left" indent="1"/>
    </xf>
    <xf numFmtId="0" fontId="6" fillId="0" borderId="12" xfId="0" applyFont="1" applyBorder="1" applyAlignment="1">
      <alignment horizontal="left" indent="1"/>
    </xf>
    <xf numFmtId="0" fontId="6" fillId="0" borderId="21" xfId="0" applyFont="1" applyBorder="1"/>
    <xf numFmtId="0" fontId="1" fillId="0" borderId="10" xfId="0" applyFont="1" applyBorder="1"/>
    <xf numFmtId="0" fontId="31" fillId="0" borderId="11" xfId="0" applyFont="1" applyBorder="1" applyAlignment="1">
      <alignment vertical="top"/>
    </xf>
    <xf numFmtId="0" fontId="31" fillId="0" borderId="23" xfId="0" applyFont="1" applyBorder="1" applyAlignment="1">
      <alignment vertical="top"/>
    </xf>
    <xf numFmtId="0" fontId="3" fillId="0" borderId="11" xfId="0" applyFont="1" applyBorder="1"/>
    <xf numFmtId="0" fontId="4" fillId="0" borderId="12" xfId="0" applyFont="1" applyBorder="1"/>
    <xf numFmtId="0" fontId="3" fillId="0" borderId="13" xfId="0" applyFont="1" applyBorder="1"/>
    <xf numFmtId="0" fontId="3" fillId="0" borderId="14" xfId="0" applyFont="1" applyBorder="1"/>
    <xf numFmtId="0" fontId="3" fillId="0" borderId="16" xfId="0" applyFont="1" applyBorder="1"/>
    <xf numFmtId="0" fontId="3" fillId="0" borderId="21" xfId="0" applyFont="1" applyBorder="1"/>
    <xf numFmtId="0" fontId="3" fillId="0" borderId="12" xfId="0" applyFont="1" applyBorder="1"/>
    <xf numFmtId="0" fontId="3" fillId="0" borderId="20" xfId="0" applyFont="1" applyBorder="1"/>
    <xf numFmtId="0" fontId="3" fillId="0" borderId="17" xfId="0" quotePrefix="1" applyFont="1" applyBorder="1" applyAlignment="1">
      <alignment horizontal="left"/>
    </xf>
    <xf numFmtId="0" fontId="3" fillId="0" borderId="10" xfId="0" applyFont="1" applyBorder="1"/>
    <xf numFmtId="4" fontId="3" fillId="0" borderId="0" xfId="0" applyNumberFormat="1" applyFont="1" applyAlignment="1">
      <alignment horizontal="right"/>
    </xf>
    <xf numFmtId="0" fontId="3" fillId="0" borderId="0" xfId="0" applyFont="1" applyAlignment="1">
      <alignment horizontal="right"/>
    </xf>
    <xf numFmtId="0" fontId="3" fillId="0" borderId="0" xfId="0" quotePrefix="1" applyFont="1" applyAlignment="1">
      <alignment horizontal="right"/>
    </xf>
    <xf numFmtId="0" fontId="3" fillId="0" borderId="0" xfId="0" applyFont="1" applyAlignment="1">
      <alignment horizontal="left"/>
    </xf>
    <xf numFmtId="0" fontId="0" fillId="0" borderId="0" xfId="0" applyAlignment="1">
      <alignment horizontal="right"/>
    </xf>
    <xf numFmtId="0" fontId="3" fillId="0" borderId="18" xfId="0" applyFont="1" applyBorder="1" applyAlignment="1">
      <alignment horizontal="center"/>
    </xf>
    <xf numFmtId="4" fontId="3" fillId="0" borderId="17" xfId="0" applyNumberFormat="1" applyFont="1" applyBorder="1" applyAlignment="1">
      <alignment horizontal="right"/>
    </xf>
    <xf numFmtId="4" fontId="3" fillId="0" borderId="17" xfId="0" applyNumberFormat="1" applyFont="1" applyBorder="1"/>
    <xf numFmtId="4" fontId="3" fillId="0" borderId="18" xfId="0" applyNumberFormat="1" applyFont="1" applyBorder="1" applyAlignment="1">
      <alignment horizontal="right"/>
    </xf>
    <xf numFmtId="0" fontId="3" fillId="0" borderId="12" xfId="0" applyFont="1" applyBorder="1" applyAlignment="1">
      <alignment horizontal="left"/>
    </xf>
    <xf numFmtId="0" fontId="4" fillId="0" borderId="0" xfId="0" applyFont="1"/>
    <xf numFmtId="4" fontId="4" fillId="27" borderId="17" xfId="0" applyNumberFormat="1" applyFont="1" applyFill="1" applyBorder="1" applyAlignment="1">
      <alignment horizontal="right"/>
    </xf>
    <xf numFmtId="4" fontId="3" fillId="27" borderId="17" xfId="0" applyNumberFormat="1" applyFont="1" applyFill="1" applyBorder="1" applyAlignment="1">
      <alignment horizontal="right"/>
    </xf>
    <xf numFmtId="3" fontId="3" fillId="0" borderId="16" xfId="0" applyNumberFormat="1" applyFont="1" applyBorder="1"/>
    <xf numFmtId="3" fontId="3" fillId="24" borderId="17" xfId="0" applyNumberFormat="1" applyFont="1" applyFill="1" applyBorder="1"/>
    <xf numFmtId="16" fontId="3" fillId="0" borderId="12" xfId="0" quotePrefix="1" applyNumberFormat="1" applyFont="1" applyBorder="1" applyAlignment="1">
      <alignment horizontal="left"/>
    </xf>
    <xf numFmtId="0" fontId="3" fillId="0" borderId="0" xfId="0" quotePrefix="1" applyFont="1"/>
    <xf numFmtId="0" fontId="3" fillId="0" borderId="13" xfId="0" quotePrefix="1" applyFont="1" applyBorder="1" applyAlignment="1">
      <alignment horizontal="left"/>
    </xf>
    <xf numFmtId="0" fontId="3" fillId="0" borderId="13" xfId="0" quotePrefix="1" applyFont="1" applyBorder="1"/>
    <xf numFmtId="0" fontId="3" fillId="0" borderId="14" xfId="0" quotePrefix="1" applyFont="1" applyBorder="1"/>
    <xf numFmtId="3" fontId="3" fillId="0" borderId="18" xfId="0" applyNumberFormat="1" applyFont="1" applyBorder="1"/>
    <xf numFmtId="0" fontId="3" fillId="0" borderId="12" xfId="0" quotePrefix="1" applyFont="1" applyBorder="1" applyAlignment="1">
      <alignment horizontal="left"/>
    </xf>
    <xf numFmtId="0" fontId="3" fillId="0" borderId="12" xfId="0" quotePrefix="1" applyFont="1" applyBorder="1"/>
    <xf numFmtId="3" fontId="3" fillId="0" borderId="17" xfId="0" applyNumberFormat="1" applyFont="1" applyBorder="1"/>
    <xf numFmtId="4" fontId="4" fillId="0" borderId="17" xfId="0" applyNumberFormat="1" applyFont="1" applyBorder="1" applyAlignment="1">
      <alignment horizontal="right"/>
    </xf>
    <xf numFmtId="1" fontId="3" fillId="0" borderId="24" xfId="0" applyNumberFormat="1" applyFont="1" applyBorder="1" applyAlignment="1">
      <alignment horizontal="center"/>
    </xf>
    <xf numFmtId="0" fontId="4" fillId="0" borderId="0" xfId="0" quotePrefix="1" applyFont="1"/>
    <xf numFmtId="0" fontId="0" fillId="0" borderId="12" xfId="0" applyBorder="1" applyAlignment="1">
      <alignment horizontal="left"/>
    </xf>
    <xf numFmtId="0" fontId="0" fillId="0" borderId="12" xfId="0" applyBorder="1"/>
    <xf numFmtId="3" fontId="0" fillId="0" borderId="17" xfId="0" applyNumberFormat="1" applyBorder="1"/>
    <xf numFmtId="3" fontId="1" fillId="0" borderId="0" xfId="43" applyNumberFormat="1" applyAlignment="1">
      <alignment vertical="top"/>
    </xf>
    <xf numFmtId="4" fontId="1" fillId="0" borderId="0" xfId="43" applyNumberFormat="1" applyAlignment="1">
      <alignment vertical="top"/>
    </xf>
    <xf numFmtId="3" fontId="7" fillId="0" borderId="0" xfId="43" applyNumberFormat="1" applyFont="1" applyAlignment="1">
      <alignment vertical="top"/>
    </xf>
    <xf numFmtId="4" fontId="1" fillId="0" borderId="24" xfId="43" applyNumberFormat="1" applyBorder="1" applyAlignment="1">
      <alignment vertical="top" wrapText="1"/>
    </xf>
    <xf numFmtId="3" fontId="1" fillId="0" borderId="24" xfId="43" applyNumberFormat="1" applyBorder="1" applyAlignment="1">
      <alignment vertical="top" wrapText="1"/>
    </xf>
    <xf numFmtId="0" fontId="10" fillId="0" borderId="24" xfId="43" applyFont="1" applyBorder="1" applyAlignment="1">
      <alignment horizontal="right" vertical="top"/>
    </xf>
    <xf numFmtId="0" fontId="10" fillId="0" borderId="24" xfId="43" applyFont="1" applyBorder="1" applyAlignment="1">
      <alignment vertical="top"/>
    </xf>
    <xf numFmtId="0" fontId="10" fillId="0" borderId="24" xfId="43" applyFont="1" applyBorder="1"/>
    <xf numFmtId="3" fontId="10" fillId="0" borderId="24" xfId="43" applyNumberFormat="1" applyFont="1" applyBorder="1" applyAlignment="1">
      <alignment horizontal="right" vertical="top"/>
    </xf>
    <xf numFmtId="4" fontId="11" fillId="0" borderId="24" xfId="43" applyNumberFormat="1" applyFont="1" applyBorder="1" applyAlignment="1">
      <alignment vertical="top" wrapText="1"/>
    </xf>
    <xf numFmtId="49" fontId="7" fillId="0" borderId="11" xfId="43" applyNumberFormat="1" applyFont="1" applyBorder="1" applyAlignment="1">
      <alignment horizontal="right"/>
    </xf>
    <xf numFmtId="0" fontId="12" fillId="0" borderId="11" xfId="43" applyFont="1" applyBorder="1" applyAlignment="1">
      <alignment horizontal="left"/>
    </xf>
    <xf numFmtId="3" fontId="12" fillId="0" borderId="11" xfId="43" applyNumberFormat="1" applyFont="1" applyBorder="1"/>
    <xf numFmtId="3" fontId="1" fillId="0" borderId="0" xfId="43" applyNumberFormat="1" applyAlignment="1">
      <alignment horizontal="left" vertical="top"/>
    </xf>
    <xf numFmtId="3" fontId="1" fillId="0" borderId="24" xfId="43" applyNumberFormat="1" applyBorder="1" applyAlignment="1">
      <alignment horizontal="center" vertical="top" wrapText="1"/>
    </xf>
    <xf numFmtId="3" fontId="1" fillId="0" borderId="0" xfId="43" applyNumberFormat="1" applyAlignment="1">
      <alignment horizontal="center" vertical="top"/>
    </xf>
    <xf numFmtId="4" fontId="1" fillId="0" borderId="14" xfId="43" applyNumberFormat="1" applyBorder="1" applyAlignment="1">
      <alignment horizontal="center" vertical="top"/>
    </xf>
    <xf numFmtId="3" fontId="1" fillId="0" borderId="20" xfId="43" applyNumberFormat="1" applyBorder="1" applyAlignment="1">
      <alignment horizontal="center" vertical="top"/>
    </xf>
    <xf numFmtId="3" fontId="1" fillId="0" borderId="21" xfId="43" applyNumberFormat="1" applyBorder="1" applyAlignment="1">
      <alignment horizontal="center" vertical="top"/>
    </xf>
    <xf numFmtId="3" fontId="1" fillId="0" borderId="24" xfId="43" applyNumberFormat="1" applyBorder="1" applyAlignment="1">
      <alignment horizontal="left" vertical="top"/>
    </xf>
    <xf numFmtId="0" fontId="1" fillId="0" borderId="0" xfId="0" applyFont="1" applyAlignment="1">
      <alignment horizontal="center"/>
    </xf>
    <xf numFmtId="0" fontId="1" fillId="0" borderId="0" xfId="0" applyFont="1"/>
    <xf numFmtId="0" fontId="1" fillId="0" borderId="12" xfId="0" applyFont="1" applyBorder="1" applyAlignment="1">
      <alignment horizontal="left" indent="1"/>
    </xf>
    <xf numFmtId="0" fontId="1" fillId="0" borderId="21" xfId="0" applyFont="1" applyBorder="1"/>
    <xf numFmtId="49" fontId="36" fillId="0" borderId="24" xfId="0" applyNumberFormat="1" applyFont="1" applyBorder="1" applyAlignment="1">
      <alignment horizontal="left" indent="1"/>
    </xf>
    <xf numFmtId="166" fontId="33" fillId="0" borderId="24" xfId="43" applyNumberFormat="1" applyFont="1" applyBorder="1" applyAlignment="1">
      <alignment horizontal="left" vertical="center"/>
    </xf>
    <xf numFmtId="0" fontId="10" fillId="0" borderId="24" xfId="43" applyFont="1" applyBorder="1" applyAlignment="1">
      <alignment vertical="center"/>
    </xf>
    <xf numFmtId="0" fontId="1" fillId="0" borderId="24" xfId="43" applyBorder="1" applyAlignment="1">
      <alignment vertical="center"/>
    </xf>
    <xf numFmtId="3" fontId="10" fillId="0" borderId="24" xfId="43" applyNumberFormat="1" applyFont="1" applyBorder="1" applyAlignment="1">
      <alignment horizontal="right" vertical="center"/>
    </xf>
    <xf numFmtId="4" fontId="1" fillId="28" borderId="24" xfId="43" applyNumberFormat="1" applyFill="1" applyBorder="1" applyAlignment="1">
      <alignment horizontal="right" vertical="center"/>
    </xf>
    <xf numFmtId="4" fontId="1" fillId="0" borderId="24" xfId="43" applyNumberFormat="1" applyBorder="1" applyAlignment="1">
      <alignment horizontal="right" vertical="center"/>
    </xf>
    <xf numFmtId="3" fontId="1" fillId="0" borderId="0" xfId="43" applyNumberFormat="1" applyAlignment="1">
      <alignment vertical="center"/>
    </xf>
    <xf numFmtId="0" fontId="10" fillId="0" borderId="24" xfId="43" applyFont="1" applyBorder="1" applyAlignment="1">
      <alignment horizontal="right" vertical="center"/>
    </xf>
    <xf numFmtId="0" fontId="31" fillId="0" borderId="24" xfId="43" applyFont="1" applyBorder="1" applyAlignment="1">
      <alignment vertical="center"/>
    </xf>
    <xf numFmtId="0" fontId="33" fillId="0" borderId="24" xfId="43" applyFont="1" applyBorder="1" applyAlignment="1">
      <alignment horizontal="left" vertical="center"/>
    </xf>
    <xf numFmtId="0" fontId="13" fillId="0" borderId="24" xfId="43" applyFont="1" applyBorder="1" applyAlignment="1">
      <alignment vertical="center"/>
    </xf>
    <xf numFmtId="4" fontId="1" fillId="28" borderId="24" xfId="43" applyNumberFormat="1" applyFill="1" applyBorder="1" applyAlignment="1">
      <alignment vertical="center" wrapText="1"/>
    </xf>
    <xf numFmtId="4" fontId="1" fillId="0" borderId="24" xfId="43" applyNumberFormat="1" applyBorder="1" applyAlignment="1">
      <alignment vertical="center" wrapText="1"/>
    </xf>
    <xf numFmtId="166" fontId="32" fillId="0" borderId="24" xfId="43" applyNumberFormat="1" applyFont="1" applyBorder="1" applyAlignment="1">
      <alignment horizontal="left" vertical="center"/>
    </xf>
    <xf numFmtId="0" fontId="32" fillId="0" borderId="24" xfId="43" applyFont="1" applyBorder="1" applyAlignment="1">
      <alignment horizontal="left" vertical="center"/>
    </xf>
    <xf numFmtId="3" fontId="1" fillId="0" borderId="24" xfId="43" applyNumberFormat="1" applyBorder="1" applyAlignment="1">
      <alignment horizontal="right" vertical="center"/>
    </xf>
    <xf numFmtId="0" fontId="1" fillId="0" borderId="24" xfId="43" applyBorder="1" applyAlignment="1">
      <alignment horizontal="right" vertical="center"/>
    </xf>
    <xf numFmtId="4" fontId="1" fillId="0" borderId="24" xfId="43" applyNumberFormat="1" applyBorder="1" applyAlignment="1">
      <alignment vertical="center"/>
    </xf>
    <xf numFmtId="49" fontId="10" fillId="0" borderId="24" xfId="43" applyNumberFormat="1" applyFont="1" applyBorder="1" applyAlignment="1">
      <alignment horizontal="right" vertical="center"/>
    </xf>
    <xf numFmtId="3" fontId="7" fillId="0" borderId="24" xfId="43" applyNumberFormat="1" applyFont="1" applyBorder="1" applyAlignment="1">
      <alignment horizontal="left" vertical="center" wrapText="1"/>
    </xf>
    <xf numFmtId="3" fontId="7" fillId="0" borderId="24" xfId="43" applyNumberFormat="1" applyFont="1" applyBorder="1" applyAlignment="1">
      <alignment horizontal="right" vertical="center"/>
    </xf>
    <xf numFmtId="4" fontId="7" fillId="0" borderId="24" xfId="43" applyNumberFormat="1" applyFont="1" applyBorder="1" applyAlignment="1">
      <alignment vertical="center"/>
    </xf>
    <xf numFmtId="0" fontId="7" fillId="0" borderId="24" xfId="43" applyFont="1" applyBorder="1" applyAlignment="1">
      <alignment vertical="center"/>
    </xf>
    <xf numFmtId="0" fontId="7" fillId="0" borderId="0" xfId="43" applyFont="1" applyAlignment="1">
      <alignment horizontal="left" vertical="top" wrapText="1"/>
    </xf>
    <xf numFmtId="0" fontId="0" fillId="0" borderId="12" xfId="0" applyBorder="1" applyAlignment="1">
      <alignment horizontal="left" vertical="top" wrapText="1"/>
    </xf>
    <xf numFmtId="0" fontId="0" fillId="0" borderId="0" xfId="0" applyAlignment="1">
      <alignment horizontal="left" vertical="top" wrapText="1"/>
    </xf>
    <xf numFmtId="0" fontId="3" fillId="0" borderId="0" xfId="43" applyFont="1"/>
    <xf numFmtId="0" fontId="3" fillId="0" borderId="0" xfId="43" applyFont="1" applyAlignment="1">
      <alignment horizontal="left" indent="1"/>
    </xf>
    <xf numFmtId="0" fontId="3" fillId="0" borderId="21" xfId="43" applyFont="1" applyBorder="1"/>
    <xf numFmtId="0" fontId="3" fillId="0" borderId="13" xfId="43" applyFont="1" applyBorder="1"/>
    <xf numFmtId="0" fontId="3" fillId="0" borderId="14" xfId="43" applyFont="1" applyBorder="1"/>
    <xf numFmtId="0" fontId="3" fillId="0" borderId="18" xfId="43" applyFont="1" applyBorder="1" applyAlignment="1">
      <alignment horizontal="left" indent="1"/>
    </xf>
    <xf numFmtId="4" fontId="4" fillId="0" borderId="20" xfId="43" applyNumberFormat="1" applyFont="1" applyBorder="1"/>
    <xf numFmtId="0" fontId="3" fillId="0" borderId="12" xfId="43" applyFont="1" applyBorder="1"/>
    <xf numFmtId="0" fontId="3" fillId="0" borderId="20" xfId="43" applyFont="1" applyBorder="1"/>
    <xf numFmtId="0" fontId="4" fillId="0" borderId="12" xfId="43" applyFont="1" applyBorder="1"/>
    <xf numFmtId="0" fontId="3" fillId="0" borderId="17" xfId="43" applyFont="1" applyBorder="1" applyAlignment="1">
      <alignment horizontal="left" indent="1"/>
    </xf>
    <xf numFmtId="0" fontId="3" fillId="0" borderId="23" xfId="43" applyFont="1" applyBorder="1"/>
    <xf numFmtId="0" fontId="3" fillId="0" borderId="10" xfId="43" applyFont="1" applyBorder="1"/>
    <xf numFmtId="0" fontId="3" fillId="0" borderId="11" xfId="43" applyFont="1" applyBorder="1"/>
    <xf numFmtId="0" fontId="3" fillId="0" borderId="16" xfId="43" applyFont="1" applyBorder="1" applyAlignment="1">
      <alignment horizontal="left" indent="1"/>
    </xf>
    <xf numFmtId="0" fontId="3" fillId="24" borderId="20" xfId="43" applyFont="1" applyFill="1" applyBorder="1"/>
    <xf numFmtId="0" fontId="3" fillId="24" borderId="12" xfId="43" applyFont="1" applyFill="1" applyBorder="1"/>
    <xf numFmtId="4" fontId="3" fillId="0" borderId="22" xfId="43" applyNumberFormat="1" applyFont="1" applyBorder="1"/>
    <xf numFmtId="0" fontId="3" fillId="0" borderId="19" xfId="43" applyFont="1" applyBorder="1"/>
    <xf numFmtId="0" fontId="3" fillId="0" borderId="12" xfId="43" quotePrefix="1" applyFont="1" applyBorder="1"/>
    <xf numFmtId="16" fontId="3" fillId="0" borderId="17" xfId="43" quotePrefix="1" applyNumberFormat="1" applyFont="1" applyBorder="1" applyAlignment="1">
      <alignment horizontal="left" indent="1"/>
    </xf>
    <xf numFmtId="0" fontId="4" fillId="0" borderId="0" xfId="43" applyFont="1"/>
    <xf numFmtId="0" fontId="3" fillId="0" borderId="12" xfId="43" applyFont="1" applyBorder="1" applyAlignment="1">
      <alignment horizontal="left"/>
    </xf>
    <xf numFmtId="4" fontId="3" fillId="0" borderId="21" xfId="43" applyNumberFormat="1" applyFont="1" applyBorder="1"/>
    <xf numFmtId="0" fontId="3" fillId="24" borderId="21" xfId="43" applyFont="1" applyFill="1" applyBorder="1"/>
    <xf numFmtId="0" fontId="3" fillId="24" borderId="13" xfId="43" applyFont="1" applyFill="1" applyBorder="1"/>
    <xf numFmtId="0" fontId="3" fillId="0" borderId="22" xfId="43" applyFont="1" applyBorder="1"/>
    <xf numFmtId="0" fontId="3" fillId="0" borderId="15" xfId="43" applyFont="1" applyBorder="1"/>
    <xf numFmtId="0" fontId="3" fillId="0" borderId="17" xfId="43" quotePrefix="1" applyFont="1" applyBorder="1" applyAlignment="1">
      <alignment horizontal="left" indent="1"/>
    </xf>
    <xf numFmtId="0" fontId="3" fillId="24" borderId="0" xfId="43" applyFont="1" applyFill="1"/>
    <xf numFmtId="0" fontId="3" fillId="24" borderId="14" xfId="43" applyFont="1" applyFill="1" applyBorder="1"/>
    <xf numFmtId="0" fontId="3" fillId="24" borderId="11" xfId="43" applyFont="1" applyFill="1" applyBorder="1"/>
    <xf numFmtId="0" fontId="3" fillId="24" borderId="10" xfId="43" applyFont="1" applyFill="1" applyBorder="1"/>
    <xf numFmtId="4" fontId="3" fillId="0" borderId="0" xfId="43" applyNumberFormat="1" applyFont="1"/>
    <xf numFmtId="3" fontId="3" fillId="24" borderId="20" xfId="43" applyNumberFormat="1" applyFont="1" applyFill="1" applyBorder="1"/>
    <xf numFmtId="4" fontId="3" fillId="26" borderId="22" xfId="43" applyNumberFormat="1" applyFont="1" applyFill="1" applyBorder="1"/>
    <xf numFmtId="0" fontId="3" fillId="0" borderId="17" xfId="43" applyFont="1" applyBorder="1" applyAlignment="1">
      <alignment horizontal="center"/>
    </xf>
    <xf numFmtId="0" fontId="3" fillId="0" borderId="24" xfId="43" applyFont="1" applyBorder="1"/>
    <xf numFmtId="0" fontId="4" fillId="0" borderId="24" xfId="43" applyFont="1" applyBorder="1"/>
    <xf numFmtId="0" fontId="4" fillId="0" borderId="0" xfId="43" applyFont="1" applyAlignment="1">
      <alignment horizontal="left" indent="1"/>
    </xf>
    <xf numFmtId="0" fontId="4" fillId="0" borderId="0" xfId="43" applyFont="1" applyAlignment="1">
      <alignment horizontal="left"/>
    </xf>
    <xf numFmtId="0" fontId="4" fillId="0" borderId="0" xfId="43" applyFont="1" applyAlignment="1">
      <alignment horizontal="right"/>
    </xf>
    <xf numFmtId="0" fontId="3" fillId="0" borderId="13" xfId="43" applyFont="1" applyBorder="1" applyAlignment="1">
      <alignment horizontal="left" indent="1"/>
    </xf>
    <xf numFmtId="0" fontId="3" fillId="0" borderId="20" xfId="43" applyFont="1" applyBorder="1" applyAlignment="1">
      <alignment horizontal="right"/>
    </xf>
    <xf numFmtId="0" fontId="3" fillId="0" borderId="0" xfId="43" applyFont="1" applyAlignment="1">
      <alignment horizontal="left"/>
    </xf>
    <xf numFmtId="0" fontId="4" fillId="0" borderId="12" xfId="43" applyFont="1" applyBorder="1" applyAlignment="1">
      <alignment horizontal="left" indent="1"/>
    </xf>
    <xf numFmtId="0" fontId="3" fillId="0" borderId="10" xfId="43" applyFont="1" applyBorder="1" applyAlignment="1">
      <alignment horizontal="left" indent="1"/>
    </xf>
    <xf numFmtId="0" fontId="3" fillId="0" borderId="0" xfId="43" applyFont="1" applyAlignment="1">
      <alignment horizontal="center" vertical="center"/>
    </xf>
    <xf numFmtId="0" fontId="3" fillId="0" borderId="12" xfId="43" applyFont="1" applyBorder="1" applyAlignment="1">
      <alignment horizontal="left" indent="1"/>
    </xf>
    <xf numFmtId="0" fontId="3" fillId="0" borderId="17" xfId="43" applyFont="1" applyBorder="1"/>
    <xf numFmtId="0" fontId="3" fillId="0" borderId="17" xfId="43" applyFont="1" applyBorder="1" applyAlignment="1">
      <alignment horizontal="left"/>
    </xf>
    <xf numFmtId="0" fontId="3" fillId="0" borderId="17" xfId="43" quotePrefix="1" applyFont="1" applyBorder="1" applyAlignment="1">
      <alignment horizontal="left"/>
    </xf>
    <xf numFmtId="0" fontId="3" fillId="0" borderId="20" xfId="43" applyFont="1" applyBorder="1" applyAlignment="1">
      <alignment horizontal="center"/>
    </xf>
    <xf numFmtId="0" fontId="4" fillId="0" borderId="20" xfId="43" applyFont="1" applyBorder="1" applyAlignment="1">
      <alignment horizontal="right" indent="1"/>
    </xf>
    <xf numFmtId="0" fontId="30" fillId="0" borderId="21" xfId="43" applyFont="1" applyBorder="1"/>
    <xf numFmtId="0" fontId="30" fillId="0" borderId="14" xfId="43" applyFont="1" applyBorder="1"/>
    <xf numFmtId="0" fontId="30" fillId="0" borderId="13" xfId="43" applyFont="1" applyBorder="1"/>
    <xf numFmtId="0" fontId="3" fillId="0" borderId="18" xfId="43" applyFont="1" applyBorder="1" applyAlignment="1">
      <alignment horizontal="center" vertical="center"/>
    </xf>
    <xf numFmtId="0" fontId="30" fillId="0" borderId="20" xfId="43" applyFont="1" applyBorder="1"/>
    <xf numFmtId="0" fontId="30" fillId="0" borderId="0" xfId="43" applyFont="1"/>
    <xf numFmtId="0" fontId="30" fillId="0" borderId="12" xfId="43" applyFont="1" applyBorder="1"/>
    <xf numFmtId="0" fontId="3" fillId="0" borderId="17" xfId="43" applyFont="1" applyBorder="1" applyAlignment="1">
      <alignment horizontal="center" vertical="center"/>
    </xf>
    <xf numFmtId="0" fontId="30" fillId="0" borderId="0" xfId="43" applyFont="1" applyAlignment="1">
      <alignment horizontal="right"/>
    </xf>
    <xf numFmtId="0" fontId="3" fillId="0" borderId="18" xfId="43" applyFont="1" applyBorder="1"/>
    <xf numFmtId="0" fontId="3" fillId="0" borderId="17" xfId="43" quotePrefix="1" applyFont="1" applyBorder="1" applyAlignment="1">
      <alignment horizontal="center" vertical="center"/>
    </xf>
    <xf numFmtId="0" fontId="3" fillId="0" borderId="16" xfId="43" applyFont="1" applyBorder="1"/>
    <xf numFmtId="0" fontId="3" fillId="0" borderId="16" xfId="43" applyFont="1" applyBorder="1" applyAlignment="1">
      <alignment horizontal="center" vertical="center"/>
    </xf>
    <xf numFmtId="1" fontId="3" fillId="0" borderId="20" xfId="43" applyNumberFormat="1" applyFont="1" applyBorder="1" applyAlignment="1">
      <alignment horizontal="center"/>
    </xf>
    <xf numFmtId="0" fontId="1" fillId="0" borderId="18" xfId="43" applyBorder="1" applyAlignment="1">
      <alignment wrapText="1"/>
    </xf>
    <xf numFmtId="0" fontId="1" fillId="0" borderId="18" xfId="43" applyBorder="1" applyAlignment="1">
      <alignment horizontal="center" vertical="center" wrapText="1"/>
    </xf>
    <xf numFmtId="0" fontId="3" fillId="0" borderId="18" xfId="43" applyFont="1" applyBorder="1" applyAlignment="1">
      <alignment horizontal="center"/>
    </xf>
    <xf numFmtId="0" fontId="3" fillId="0" borderId="16" xfId="43" applyFont="1" applyBorder="1" applyAlignment="1">
      <alignment horizontal="center"/>
    </xf>
    <xf numFmtId="0" fontId="1" fillId="0" borderId="0" xfId="43"/>
    <xf numFmtId="0" fontId="3" fillId="0" borderId="12" xfId="43" applyFont="1" applyBorder="1" applyAlignment="1">
      <alignment horizontal="center"/>
    </xf>
    <xf numFmtId="0" fontId="3" fillId="0" borderId="15" xfId="43" applyFont="1" applyBorder="1" applyAlignment="1">
      <alignment horizontal="center" vertical="center"/>
    </xf>
    <xf numFmtId="0" fontId="3" fillId="0" borderId="10" xfId="43" applyFont="1" applyBorder="1" applyAlignment="1">
      <alignment horizontal="left"/>
    </xf>
    <xf numFmtId="0" fontId="37" fillId="0" borderId="12" xfId="43" applyFont="1" applyBorder="1"/>
    <xf numFmtId="4" fontId="3" fillId="0" borderId="20" xfId="43" applyNumberFormat="1" applyFont="1" applyBorder="1"/>
    <xf numFmtId="0" fontId="3" fillId="0" borderId="19" xfId="43" applyFont="1" applyBorder="1" applyAlignment="1">
      <alignment vertical="top" wrapText="1"/>
    </xf>
    <xf numFmtId="4" fontId="3" fillId="0" borderId="0" xfId="43" applyNumberFormat="1" applyFont="1" applyAlignment="1">
      <alignment horizontal="right"/>
    </xf>
    <xf numFmtId="1" fontId="3" fillId="0" borderId="0" xfId="43" applyNumberFormat="1" applyFont="1"/>
    <xf numFmtId="0" fontId="3" fillId="24" borderId="23" xfId="43" applyFont="1" applyFill="1" applyBorder="1"/>
    <xf numFmtId="0" fontId="3" fillId="0" borderId="17" xfId="43" quotePrefix="1" applyFont="1" applyBorder="1" applyAlignment="1">
      <alignment horizontal="left" vertical="top" indent="1"/>
    </xf>
    <xf numFmtId="0" fontId="3" fillId="0" borderId="19" xfId="43" applyFont="1" applyBorder="1" applyAlignment="1">
      <alignment vertical="top"/>
    </xf>
    <xf numFmtId="4" fontId="3" fillId="26" borderId="22" xfId="43" applyNumberFormat="1" applyFont="1" applyFill="1" applyBorder="1" applyAlignment="1">
      <alignment vertical="top"/>
    </xf>
    <xf numFmtId="4" fontId="3" fillId="0" borderId="22" xfId="43" applyNumberFormat="1" applyFont="1" applyBorder="1" applyAlignment="1">
      <alignment vertical="top"/>
    </xf>
    <xf numFmtId="0" fontId="3" fillId="0" borderId="17" xfId="43" quotePrefix="1" applyFont="1" applyBorder="1" applyAlignment="1">
      <alignment horizontal="left" vertical="top" wrapText="1" indent="1"/>
    </xf>
    <xf numFmtId="4" fontId="3" fillId="0" borderId="22" xfId="43" applyNumberFormat="1" applyFont="1" applyBorder="1" applyAlignment="1">
      <alignment vertical="top" wrapText="1"/>
    </xf>
    <xf numFmtId="0" fontId="3" fillId="24" borderId="12" xfId="43" applyFont="1" applyFill="1" applyBorder="1" applyAlignment="1">
      <alignment vertical="top" wrapText="1"/>
    </xf>
    <xf numFmtId="0" fontId="3" fillId="24" borderId="20" xfId="43" applyFont="1" applyFill="1" applyBorder="1" applyAlignment="1">
      <alignment vertical="top" wrapText="1"/>
    </xf>
    <xf numFmtId="0" fontId="3" fillId="0" borderId="0" xfId="43" applyFont="1" applyAlignment="1">
      <alignment vertical="top" wrapText="1"/>
    </xf>
    <xf numFmtId="0" fontId="37" fillId="0" borderId="20" xfId="43" applyFont="1" applyBorder="1"/>
    <xf numFmtId="16" fontId="3" fillId="0" borderId="17" xfId="43" quotePrefix="1" applyNumberFormat="1" applyFont="1" applyBorder="1" applyAlignment="1">
      <alignment horizontal="left" vertical="top" indent="1"/>
    </xf>
    <xf numFmtId="0" fontId="3" fillId="24" borderId="12" xfId="43" applyFont="1" applyFill="1" applyBorder="1" applyAlignment="1">
      <alignment vertical="top"/>
    </xf>
    <xf numFmtId="0" fontId="3" fillId="24" borderId="20" xfId="43" applyFont="1" applyFill="1" applyBorder="1" applyAlignment="1">
      <alignment vertical="top"/>
    </xf>
    <xf numFmtId="0" fontId="3" fillId="0" borderId="0" xfId="43" applyFont="1" applyAlignment="1">
      <alignment vertical="top"/>
    </xf>
    <xf numFmtId="4" fontId="1" fillId="0" borderId="0" xfId="43" applyNumberFormat="1" applyAlignment="1">
      <alignment horizontal="right"/>
    </xf>
    <xf numFmtId="4" fontId="3" fillId="0" borderId="0" xfId="43" quotePrefix="1" applyNumberFormat="1" applyFont="1" applyAlignment="1">
      <alignment horizontal="right"/>
    </xf>
    <xf numFmtId="4" fontId="3" fillId="0" borderId="20" xfId="43" applyNumberFormat="1" applyFont="1" applyBorder="1" applyAlignment="1">
      <alignment horizontal="right"/>
    </xf>
    <xf numFmtId="0" fontId="3" fillId="0" borderId="0" xfId="43" quotePrefix="1" applyFont="1"/>
    <xf numFmtId="0" fontId="4" fillId="0" borderId="23" xfId="43" applyFont="1" applyBorder="1" applyAlignment="1">
      <alignment horizontal="center"/>
    </xf>
    <xf numFmtId="0" fontId="3" fillId="0" borderId="18" xfId="43" applyFont="1" applyBorder="1" applyAlignment="1">
      <alignment horizontal="left"/>
    </xf>
    <xf numFmtId="4" fontId="3" fillId="25" borderId="24" xfId="43" applyNumberFormat="1" applyFont="1" applyFill="1" applyBorder="1" applyProtection="1">
      <protection locked="0"/>
    </xf>
    <xf numFmtId="4" fontId="3" fillId="0" borderId="24" xfId="0" applyNumberFormat="1" applyFont="1" applyBorder="1"/>
    <xf numFmtId="0" fontId="4" fillId="0" borderId="24" xfId="0" applyFont="1" applyBorder="1" applyAlignment="1">
      <alignment horizontal="left" indent="1"/>
    </xf>
    <xf numFmtId="4" fontId="4" fillId="0" borderId="24" xfId="0" applyNumberFormat="1" applyFont="1" applyBorder="1"/>
    <xf numFmtId="0" fontId="4" fillId="0" borderId="20" xfId="43" applyFont="1" applyBorder="1" applyAlignment="1">
      <alignment horizontal="right"/>
    </xf>
    <xf numFmtId="16" fontId="3" fillId="0" borderId="17" xfId="43" quotePrefix="1" applyNumberFormat="1" applyFont="1" applyBorder="1" applyAlignment="1">
      <alignment horizontal="left"/>
    </xf>
    <xf numFmtId="0" fontId="3" fillId="0" borderId="27" xfId="43" applyFont="1" applyBorder="1" applyAlignment="1">
      <alignment horizontal="center"/>
    </xf>
    <xf numFmtId="4" fontId="3" fillId="26" borderId="17" xfId="43" applyNumberFormat="1" applyFont="1" applyFill="1" applyBorder="1"/>
    <xf numFmtId="0" fontId="3" fillId="0" borderId="0" xfId="43" applyFont="1" applyAlignment="1">
      <alignment horizontal="right"/>
    </xf>
    <xf numFmtId="0" fontId="3" fillId="24" borderId="29" xfId="43" applyFont="1" applyFill="1" applyBorder="1"/>
    <xf numFmtId="0" fontId="3" fillId="24" borderId="26" xfId="43" applyFont="1" applyFill="1" applyBorder="1" applyAlignment="1">
      <alignment horizontal="center"/>
    </xf>
    <xf numFmtId="0" fontId="1" fillId="24" borderId="0" xfId="43" applyFill="1"/>
    <xf numFmtId="0" fontId="3" fillId="0" borderId="28" xfId="43" quotePrefix="1" applyFont="1" applyBorder="1"/>
    <xf numFmtId="4" fontId="3" fillId="0" borderId="26" xfId="43" applyNumberFormat="1" applyFont="1" applyBorder="1" applyAlignment="1">
      <alignment horizontal="center"/>
    </xf>
    <xf numFmtId="0" fontId="1" fillId="0" borderId="25" xfId="43" applyBorder="1"/>
    <xf numFmtId="0" fontId="3" fillId="0" borderId="28" xfId="43" applyFont="1" applyBorder="1"/>
    <xf numFmtId="4" fontId="3" fillId="0" borderId="14" xfId="43" applyNumberFormat="1" applyFont="1" applyBorder="1" applyAlignment="1">
      <alignment horizontal="center"/>
    </xf>
    <xf numFmtId="0" fontId="3" fillId="24" borderId="17" xfId="43" applyFont="1" applyFill="1" applyBorder="1"/>
    <xf numFmtId="0" fontId="3" fillId="0" borderId="16" xfId="43" applyFont="1" applyBorder="1" applyAlignment="1">
      <alignment horizontal="left"/>
    </xf>
    <xf numFmtId="1" fontId="34" fillId="26" borderId="27" xfId="43" applyNumberFormat="1" applyFont="1" applyFill="1" applyBorder="1" applyAlignment="1">
      <alignment horizontal="center"/>
    </xf>
    <xf numFmtId="0" fontId="3" fillId="0" borderId="0" xfId="43" quotePrefix="1" applyFont="1" applyAlignment="1">
      <alignment horizontal="center"/>
    </xf>
    <xf numFmtId="4" fontId="36" fillId="0" borderId="0" xfId="43" applyNumberFormat="1" applyFont="1" applyAlignment="1">
      <alignment horizontal="right"/>
    </xf>
    <xf numFmtId="3" fontId="34" fillId="0" borderId="27" xfId="43" applyNumberFormat="1" applyFont="1" applyBorder="1" applyAlignment="1">
      <alignment horizontal="center"/>
    </xf>
    <xf numFmtId="0" fontId="3" fillId="0" borderId="0" xfId="43" quotePrefix="1" applyFont="1" applyAlignment="1">
      <alignment horizontal="right"/>
    </xf>
    <xf numFmtId="4" fontId="4" fillId="0" borderId="0" xfId="43" applyNumberFormat="1" applyFont="1" applyAlignment="1">
      <alignment horizontal="right"/>
    </xf>
    <xf numFmtId="0" fontId="3" fillId="0" borderId="14" xfId="43" applyFont="1" applyBorder="1" applyAlignment="1">
      <alignment horizontal="center"/>
    </xf>
    <xf numFmtId="0" fontId="3" fillId="0" borderId="13" xfId="43" applyFont="1" applyBorder="1" applyAlignment="1">
      <alignment horizontal="center"/>
    </xf>
    <xf numFmtId="4" fontId="3" fillId="0" borderId="17" xfId="43" applyNumberFormat="1" applyFont="1" applyBorder="1" applyAlignment="1">
      <alignment horizontal="right"/>
    </xf>
    <xf numFmtId="4" fontId="3" fillId="0" borderId="17" xfId="43" applyNumberFormat="1" applyFont="1" applyBorder="1"/>
    <xf numFmtId="4" fontId="3" fillId="0" borderId="12" xfId="43" applyNumberFormat="1" applyFont="1" applyBorder="1"/>
    <xf numFmtId="0" fontId="5" fillId="0" borderId="17" xfId="43" applyFont="1" applyBorder="1"/>
    <xf numFmtId="4" fontId="3" fillId="0" borderId="18" xfId="43" applyNumberFormat="1" applyFont="1" applyBorder="1" applyAlignment="1">
      <alignment horizontal="right"/>
    </xf>
    <xf numFmtId="4" fontId="3" fillId="0" borderId="13" xfId="43" applyNumberFormat="1" applyFont="1" applyBorder="1"/>
    <xf numFmtId="4" fontId="3" fillId="0" borderId="24" xfId="43" applyNumberFormat="1" applyFont="1" applyBorder="1" applyAlignment="1">
      <alignment horizontal="right"/>
    </xf>
    <xf numFmtId="4" fontId="3" fillId="0" borderId="19" xfId="43" applyNumberFormat="1" applyFont="1" applyBorder="1" applyAlignment="1">
      <alignment horizontal="right"/>
    </xf>
    <xf numFmtId="0" fontId="5" fillId="0" borderId="16" xfId="43" applyFont="1" applyBorder="1"/>
    <xf numFmtId="164" fontId="3" fillId="0" borderId="13" xfId="43" applyNumberFormat="1" applyFont="1" applyBorder="1"/>
    <xf numFmtId="164" fontId="3" fillId="0" borderId="14" xfId="43" applyNumberFormat="1" applyFont="1" applyBorder="1"/>
    <xf numFmtId="0" fontId="3" fillId="0" borderId="24" xfId="43" applyFont="1" applyBorder="1" applyAlignment="1">
      <alignment horizontal="center"/>
    </xf>
    <xf numFmtId="0" fontId="3" fillId="24" borderId="10" xfId="43" applyFont="1" applyFill="1" applyBorder="1" applyAlignment="1">
      <alignment horizontal="center"/>
    </xf>
    <xf numFmtId="4" fontId="3" fillId="0" borderId="13" xfId="43" applyNumberFormat="1" applyFont="1" applyBorder="1" applyAlignment="1">
      <alignment horizontal="center"/>
    </xf>
    <xf numFmtId="4" fontId="3" fillId="0" borderId="14" xfId="43" applyNumberFormat="1" applyFont="1" applyBorder="1"/>
    <xf numFmtId="4" fontId="1" fillId="0" borderId="14" xfId="43" applyNumberFormat="1" applyBorder="1"/>
    <xf numFmtId="4" fontId="1" fillId="0" borderId="13" xfId="43" applyNumberFormat="1" applyBorder="1"/>
    <xf numFmtId="4" fontId="1" fillId="0" borderId="21" xfId="43" applyNumberFormat="1" applyBorder="1"/>
    <xf numFmtId="0" fontId="3" fillId="24" borderId="18" xfId="43" applyFont="1" applyFill="1" applyBorder="1"/>
    <xf numFmtId="0" fontId="3" fillId="0" borderId="17" xfId="43" applyFont="1" applyBorder="1" applyAlignment="1">
      <alignment horizontal="left" vertical="top"/>
    </xf>
    <xf numFmtId="0" fontId="3" fillId="0" borderId="17" xfId="43" applyFont="1" applyBorder="1" applyAlignment="1">
      <alignment horizontal="center" vertical="top"/>
    </xf>
    <xf numFmtId="4" fontId="3" fillId="0" borderId="17" xfId="43" applyNumberFormat="1" applyFont="1" applyBorder="1" applyAlignment="1">
      <alignment horizontal="right" vertical="top"/>
    </xf>
    <xf numFmtId="4" fontId="3" fillId="0" borderId="17" xfId="43" applyNumberFormat="1" applyFont="1" applyBorder="1" applyAlignment="1">
      <alignment vertical="top"/>
    </xf>
    <xf numFmtId="0" fontId="3" fillId="0" borderId="20" xfId="43" applyFont="1" applyBorder="1" applyAlignment="1">
      <alignment vertical="top"/>
    </xf>
    <xf numFmtId="0" fontId="41" fillId="0" borderId="24" xfId="43" applyFont="1" applyBorder="1" applyAlignment="1">
      <alignment horizontal="left" vertical="top" wrapText="1"/>
    </xf>
    <xf numFmtId="1" fontId="3" fillId="0" borderId="24" xfId="44" applyNumberFormat="1" applyFont="1" applyFill="1" applyBorder="1" applyAlignment="1" applyProtection="1">
      <alignment horizontal="center" wrapText="1"/>
    </xf>
    <xf numFmtId="0" fontId="3" fillId="24" borderId="13" xfId="43" applyFont="1" applyFill="1" applyBorder="1" applyAlignment="1">
      <alignment horizontal="right"/>
    </xf>
    <xf numFmtId="164" fontId="3" fillId="0" borderId="18" xfId="43" applyNumberFormat="1" applyFont="1" applyBorder="1"/>
    <xf numFmtId="164" fontId="3" fillId="24" borderId="14" xfId="43" applyNumberFormat="1" applyFont="1" applyFill="1" applyBorder="1"/>
    <xf numFmtId="164" fontId="3" fillId="24" borderId="0" xfId="43" applyNumberFormat="1" applyFont="1" applyFill="1"/>
    <xf numFmtId="164" fontId="3" fillId="24" borderId="13" xfId="43" applyNumberFormat="1" applyFont="1" applyFill="1" applyBorder="1"/>
    <xf numFmtId="164" fontId="3" fillId="0" borderId="12" xfId="43" applyNumberFormat="1" applyFont="1" applyBorder="1" applyAlignment="1">
      <alignment horizontal="right"/>
    </xf>
    <xf numFmtId="164" fontId="3" fillId="0" borderId="12" xfId="43" applyNumberFormat="1" applyFont="1" applyBorder="1"/>
    <xf numFmtId="16" fontId="3" fillId="0" borderId="17" xfId="43" quotePrefix="1" applyNumberFormat="1" applyFont="1" applyBorder="1" applyAlignment="1">
      <alignment horizontal="left" vertical="top"/>
    </xf>
    <xf numFmtId="0" fontId="3" fillId="0" borderId="16" xfId="43" quotePrefix="1" applyFont="1" applyBorder="1" applyAlignment="1">
      <alignment horizontal="left"/>
    </xf>
    <xf numFmtId="0" fontId="3" fillId="24" borderId="16" xfId="43" applyFont="1" applyFill="1" applyBorder="1"/>
    <xf numFmtId="0" fontId="3" fillId="0" borderId="17" xfId="43" quotePrefix="1" applyFont="1" applyBorder="1" applyAlignment="1">
      <alignment horizontal="left" vertical="top" wrapText="1"/>
    </xf>
    <xf numFmtId="0" fontId="3" fillId="0" borderId="24" xfId="43" applyFont="1" applyBorder="1" applyAlignment="1">
      <alignment horizontal="center" vertical="top" wrapText="1"/>
    </xf>
    <xf numFmtId="2" fontId="3" fillId="0" borderId="24" xfId="43" applyNumberFormat="1" applyFont="1" applyBorder="1" applyAlignment="1">
      <alignment horizontal="center" vertical="top" wrapText="1"/>
    </xf>
    <xf numFmtId="2" fontId="3" fillId="0" borderId="24" xfId="43" applyNumberFormat="1" applyFont="1" applyBorder="1" applyAlignment="1">
      <alignment horizontal="center"/>
    </xf>
    <xf numFmtId="0" fontId="3" fillId="27" borderId="16" xfId="43" applyFont="1" applyFill="1" applyBorder="1"/>
    <xf numFmtId="0" fontId="3" fillId="0" borderId="18" xfId="0" quotePrefix="1" applyFont="1" applyBorder="1" applyAlignment="1">
      <alignment horizontal="left"/>
    </xf>
    <xf numFmtId="0" fontId="3" fillId="0" borderId="32" xfId="0" applyFont="1" applyBorder="1" applyAlignment="1" applyProtection="1">
      <alignment horizontal="center"/>
      <protection locked="0"/>
    </xf>
    <xf numFmtId="0" fontId="4" fillId="0" borderId="14" xfId="0" applyFont="1" applyBorder="1"/>
    <xf numFmtId="0" fontId="3" fillId="0" borderId="10" xfId="0" quotePrefix="1" applyFont="1" applyBorder="1" applyAlignment="1">
      <alignment horizontal="left"/>
    </xf>
    <xf numFmtId="0" fontId="3" fillId="0" borderId="19" xfId="0" applyFont="1" applyBorder="1"/>
    <xf numFmtId="0" fontId="4" fillId="0" borderId="11" xfId="0" applyFont="1" applyBorder="1"/>
    <xf numFmtId="0" fontId="3" fillId="0" borderId="11" xfId="0" quotePrefix="1" applyFont="1" applyBorder="1"/>
    <xf numFmtId="4" fontId="3" fillId="0" borderId="16" xfId="0" applyNumberFormat="1" applyFont="1" applyBorder="1" applyAlignment="1">
      <alignment horizontal="right"/>
    </xf>
    <xf numFmtId="3" fontId="11" fillId="0" borderId="24" xfId="43" applyNumberFormat="1" applyFont="1" applyBorder="1" applyAlignment="1">
      <alignment horizontal="right" vertical="center"/>
    </xf>
    <xf numFmtId="0" fontId="3" fillId="31" borderId="27" xfId="43" applyFont="1" applyFill="1" applyBorder="1" applyProtection="1">
      <protection locked="0"/>
    </xf>
    <xf numFmtId="0" fontId="2" fillId="0" borderId="33" xfId="0" applyFont="1" applyBorder="1" applyAlignment="1">
      <alignment horizontal="left"/>
    </xf>
    <xf numFmtId="4" fontId="7" fillId="0" borderId="24" xfId="43" applyNumberFormat="1" applyFont="1" applyBorder="1" applyAlignment="1">
      <alignment horizontal="center" vertical="center" wrapText="1"/>
    </xf>
    <xf numFmtId="4" fontId="1" fillId="0" borderId="0" xfId="43" applyNumberFormat="1"/>
    <xf numFmtId="3" fontId="1" fillId="0" borderId="0" xfId="43" applyNumberFormat="1"/>
    <xf numFmtId="4" fontId="0" fillId="0" borderId="0" xfId="0" applyNumberFormat="1"/>
    <xf numFmtId="0" fontId="3" fillId="0" borderId="0" xfId="43" applyFont="1" applyAlignment="1">
      <alignment horizontal="center"/>
    </xf>
    <xf numFmtId="4" fontId="3" fillId="0" borderId="12" xfId="43" applyNumberFormat="1" applyFont="1" applyBorder="1" applyAlignment="1">
      <alignment vertical="top"/>
    </xf>
    <xf numFmtId="0" fontId="33" fillId="0" borderId="24" xfId="43" applyFont="1" applyBorder="1" applyAlignment="1">
      <alignment horizontal="left" vertical="center" wrapText="1"/>
    </xf>
    <xf numFmtId="0" fontId="3" fillId="0" borderId="23" xfId="43" applyFont="1" applyBorder="1" applyAlignment="1">
      <alignment horizontal="right" indent="1"/>
    </xf>
    <xf numFmtId="0" fontId="3" fillId="0" borderId="0" xfId="43" applyFont="1" applyAlignment="1">
      <alignment horizontal="right" indent="1"/>
    </xf>
    <xf numFmtId="0" fontId="3" fillId="0" borderId="20" xfId="43" applyFont="1" applyBorder="1" applyAlignment="1">
      <alignment horizontal="right" indent="1"/>
    </xf>
    <xf numFmtId="0" fontId="1" fillId="0" borderId="20" xfId="43" applyBorder="1" applyAlignment="1">
      <alignment horizontal="right" indent="1"/>
    </xf>
    <xf numFmtId="0" fontId="3" fillId="0" borderId="14" xfId="43" applyFont="1" applyBorder="1" applyAlignment="1">
      <alignment horizontal="right" indent="1"/>
    </xf>
    <xf numFmtId="0" fontId="3" fillId="0" borderId="21" xfId="43" applyFont="1" applyBorder="1" applyAlignment="1">
      <alignment horizontal="right" indent="1"/>
    </xf>
    <xf numFmtId="0" fontId="3" fillId="0" borderId="12" xfId="43" applyFont="1" applyBorder="1" applyAlignment="1">
      <alignment horizontal="right" indent="1"/>
    </xf>
    <xf numFmtId="0" fontId="3" fillId="24" borderId="20" xfId="43" applyFont="1" applyFill="1" applyBorder="1" applyAlignment="1">
      <alignment horizontal="right" indent="1"/>
    </xf>
    <xf numFmtId="0" fontId="3" fillId="0" borderId="17" xfId="43" quotePrefix="1" applyFont="1" applyBorder="1"/>
    <xf numFmtId="0" fontId="1" fillId="0" borderId="0" xfId="43" applyAlignment="1">
      <alignment horizontal="right" indent="1"/>
    </xf>
    <xf numFmtId="0" fontId="3" fillId="0" borderId="12" xfId="43" quotePrefix="1" applyFont="1" applyBorder="1" applyAlignment="1">
      <alignment horizontal="left"/>
    </xf>
    <xf numFmtId="0" fontId="4" fillId="0" borderId="13" xfId="43" applyFont="1" applyBorder="1"/>
    <xf numFmtId="0" fontId="4" fillId="0" borderId="14" xfId="43" applyFont="1" applyBorder="1"/>
    <xf numFmtId="0" fontId="3" fillId="0" borderId="16" xfId="43" applyFont="1" applyBorder="1" applyAlignment="1">
      <alignment horizontal="right" indent="1"/>
    </xf>
    <xf numFmtId="4" fontId="3" fillId="26" borderId="17" xfId="43" applyNumberFormat="1" applyFont="1" applyFill="1" applyBorder="1" applyAlignment="1">
      <alignment horizontal="right"/>
    </xf>
    <xf numFmtId="4" fontId="3" fillId="0" borderId="18" xfId="43" applyNumberFormat="1" applyFont="1" applyBorder="1" applyAlignment="1">
      <alignment horizontal="right" indent="1"/>
    </xf>
    <xf numFmtId="0" fontId="3" fillId="24" borderId="17" xfId="43" applyFont="1" applyFill="1" applyBorder="1" applyAlignment="1">
      <alignment horizontal="right" indent="1"/>
    </xf>
    <xf numFmtId="0" fontId="4" fillId="0" borderId="24" xfId="43" applyFont="1" applyBorder="1" applyAlignment="1">
      <alignment horizontal="center"/>
    </xf>
    <xf numFmtId="4" fontId="42" fillId="0" borderId="19" xfId="43" applyNumberFormat="1" applyFont="1" applyBorder="1" applyAlignment="1">
      <alignment horizontal="right"/>
    </xf>
    <xf numFmtId="4" fontId="3" fillId="0" borderId="24" xfId="43" applyNumberFormat="1" applyFont="1" applyBorder="1"/>
    <xf numFmtId="4" fontId="42" fillId="0" borderId="12" xfId="43" applyNumberFormat="1" applyFont="1" applyBorder="1" applyAlignment="1">
      <alignment horizontal="right"/>
    </xf>
    <xf numFmtId="0" fontId="3" fillId="25" borderId="24" xfId="43" applyFont="1" applyFill="1" applyBorder="1" applyAlignment="1" applyProtection="1">
      <alignment horizontal="center"/>
      <protection locked="0"/>
    </xf>
    <xf numFmtId="4" fontId="42" fillId="0" borderId="13" xfId="43" applyNumberFormat="1" applyFont="1" applyBorder="1" applyAlignment="1">
      <alignment horizontal="right"/>
    </xf>
    <xf numFmtId="0" fontId="4" fillId="0" borderId="0" xfId="43" applyFont="1" applyAlignment="1">
      <alignment horizontal="center"/>
    </xf>
    <xf numFmtId="0" fontId="4" fillId="0" borderId="18" xfId="43" applyFont="1" applyBorder="1" applyAlignment="1">
      <alignment horizontal="center"/>
    </xf>
    <xf numFmtId="4" fontId="3" fillId="0" borderId="14" xfId="43" applyNumberFormat="1" applyFont="1" applyBorder="1" applyAlignment="1">
      <alignment horizontal="right"/>
    </xf>
    <xf numFmtId="0" fontId="3" fillId="0" borderId="10" xfId="43" quotePrefix="1" applyFont="1" applyBorder="1" applyAlignment="1">
      <alignment horizontal="left"/>
    </xf>
    <xf numFmtId="0" fontId="3" fillId="24" borderId="15" xfId="43" applyFont="1" applyFill="1" applyBorder="1" applyAlignment="1">
      <alignment horizontal="center"/>
    </xf>
    <xf numFmtId="0" fontId="3" fillId="32" borderId="27" xfId="43" applyFont="1" applyFill="1" applyBorder="1"/>
    <xf numFmtId="0" fontId="1" fillId="0" borderId="22" xfId="43" applyBorder="1"/>
    <xf numFmtId="0" fontId="43" fillId="0" borderId="0" xfId="43" applyFont="1"/>
    <xf numFmtId="0" fontId="3" fillId="24" borderId="17" xfId="43" applyFont="1" applyFill="1" applyBorder="1" applyAlignment="1">
      <alignment horizontal="right" wrapText="1" indent="1"/>
    </xf>
    <xf numFmtId="164" fontId="3" fillId="0" borderId="17" xfId="43" applyNumberFormat="1" applyFont="1" applyBorder="1" applyAlignment="1">
      <alignment horizontal="right"/>
    </xf>
    <xf numFmtId="164" fontId="3" fillId="0" borderId="17" xfId="43" applyNumberFormat="1" applyFont="1" applyBorder="1"/>
    <xf numFmtId="164" fontId="3" fillId="0" borderId="0" xfId="43" applyNumberFormat="1" applyFont="1"/>
    <xf numFmtId="164" fontId="3" fillId="0" borderId="11" xfId="43" applyNumberFormat="1" applyFont="1" applyBorder="1"/>
    <xf numFmtId="0" fontId="5" fillId="24" borderId="17" xfId="43" applyFont="1" applyFill="1" applyBorder="1" applyAlignment="1">
      <alignment horizontal="right" wrapText="1" indent="1"/>
    </xf>
    <xf numFmtId="0" fontId="5" fillId="24" borderId="18" xfId="43" applyFont="1" applyFill="1" applyBorder="1" applyAlignment="1">
      <alignment horizontal="right" indent="1"/>
    </xf>
    <xf numFmtId="0" fontId="5" fillId="27" borderId="16" xfId="43" applyFont="1" applyFill="1" applyBorder="1" applyAlignment="1">
      <alignment horizontal="center"/>
    </xf>
    <xf numFmtId="9" fontId="3" fillId="27" borderId="17" xfId="43" applyNumberFormat="1" applyFont="1" applyFill="1" applyBorder="1" applyAlignment="1">
      <alignment horizontal="center"/>
    </xf>
    <xf numFmtId="167" fontId="3" fillId="0" borderId="24" xfId="43" applyNumberFormat="1" applyFont="1" applyBorder="1" applyAlignment="1">
      <alignment horizontal="center"/>
    </xf>
    <xf numFmtId="0" fontId="5" fillId="0" borderId="17" xfId="43" applyFont="1" applyBorder="1" applyAlignment="1">
      <alignment horizontal="center"/>
    </xf>
    <xf numFmtId="164" fontId="3" fillId="0" borderId="18" xfId="43" applyNumberFormat="1" applyFont="1" applyBorder="1" applyAlignment="1">
      <alignment horizontal="right"/>
    </xf>
    <xf numFmtId="164" fontId="3" fillId="0" borderId="24" xfId="43" applyNumberFormat="1" applyFont="1" applyBorder="1" applyAlignment="1">
      <alignment horizontal="right"/>
    </xf>
    <xf numFmtId="164" fontId="3" fillId="0" borderId="24" xfId="43" applyNumberFormat="1" applyFont="1" applyBorder="1"/>
    <xf numFmtId="164" fontId="3" fillId="0" borderId="19" xfId="43" applyNumberFormat="1" applyFont="1" applyBorder="1"/>
    <xf numFmtId="164" fontId="3" fillId="0" borderId="15" xfId="43" applyNumberFormat="1" applyFont="1" applyBorder="1"/>
    <xf numFmtId="164" fontId="3" fillId="24" borderId="13" xfId="43" applyNumberFormat="1" applyFont="1" applyFill="1" applyBorder="1" applyAlignment="1">
      <alignment horizontal="right"/>
    </xf>
    <xf numFmtId="0" fontId="3" fillId="0" borderId="18" xfId="43" applyFont="1" applyBorder="1" applyAlignment="1">
      <alignment horizontal="right"/>
    </xf>
    <xf numFmtId="0" fontId="3" fillId="24" borderId="17" xfId="43" applyFont="1" applyFill="1" applyBorder="1" applyAlignment="1">
      <alignment horizontal="right"/>
    </xf>
    <xf numFmtId="0" fontId="44" fillId="0" borderId="15" xfId="43" applyFont="1" applyBorder="1"/>
    <xf numFmtId="2" fontId="3" fillId="0" borderId="19" xfId="43" applyNumberFormat="1" applyFont="1" applyBorder="1" applyAlignment="1">
      <alignment horizontal="center"/>
    </xf>
    <xf numFmtId="4" fontId="1" fillId="0" borderId="22" xfId="43" applyNumberFormat="1" applyBorder="1"/>
    <xf numFmtId="0" fontId="3" fillId="24" borderId="20" xfId="43" applyFont="1" applyFill="1" applyBorder="1" applyAlignment="1">
      <alignment horizontal="right"/>
    </xf>
    <xf numFmtId="2" fontId="3" fillId="24" borderId="10" xfId="43" applyNumberFormat="1" applyFont="1" applyFill="1" applyBorder="1" applyAlignment="1">
      <alignment horizontal="center"/>
    </xf>
    <xf numFmtId="4" fontId="1" fillId="27" borderId="20" xfId="43" applyNumberFormat="1" applyFill="1" applyBorder="1"/>
    <xf numFmtId="4" fontId="3" fillId="27" borderId="10" xfId="43" applyNumberFormat="1" applyFont="1" applyFill="1" applyBorder="1" applyAlignment="1">
      <alignment horizontal="right"/>
    </xf>
    <xf numFmtId="4" fontId="3" fillId="27" borderId="23" xfId="43" applyNumberFormat="1" applyFont="1" applyFill="1" applyBorder="1" applyAlignment="1">
      <alignment horizontal="right"/>
    </xf>
    <xf numFmtId="2" fontId="3" fillId="24" borderId="13" xfId="43" applyNumberFormat="1" applyFont="1" applyFill="1" applyBorder="1"/>
    <xf numFmtId="3" fontId="3" fillId="27" borderId="14" xfId="43" applyNumberFormat="1" applyFont="1" applyFill="1" applyBorder="1" applyAlignment="1">
      <alignment horizontal="center"/>
    </xf>
    <xf numFmtId="3" fontId="1" fillId="27" borderId="14" xfId="43" applyNumberFormat="1" applyFill="1" applyBorder="1"/>
    <xf numFmtId="3" fontId="1" fillId="27" borderId="13" xfId="43" applyNumberFormat="1" applyFill="1" applyBorder="1"/>
    <xf numFmtId="3" fontId="1" fillId="27" borderId="21" xfId="43" applyNumberFormat="1" applyFill="1" applyBorder="1"/>
    <xf numFmtId="0" fontId="3" fillId="27" borderId="16" xfId="43" applyFont="1" applyFill="1" applyBorder="1" applyAlignment="1">
      <alignment horizontal="right"/>
    </xf>
    <xf numFmtId="4" fontId="4" fillId="27" borderId="17" xfId="43" applyNumberFormat="1" applyFont="1" applyFill="1" applyBorder="1" applyAlignment="1">
      <alignment horizontal="right"/>
    </xf>
    <xf numFmtId="4" fontId="3" fillId="27" borderId="17" xfId="43" applyNumberFormat="1" applyFont="1" applyFill="1" applyBorder="1" applyAlignment="1">
      <alignment horizontal="right"/>
    </xf>
    <xf numFmtId="0" fontId="3" fillId="0" borderId="18" xfId="43" quotePrefix="1" applyFont="1" applyBorder="1" applyAlignment="1">
      <alignment horizontal="left"/>
    </xf>
    <xf numFmtId="3" fontId="3" fillId="0" borderId="16" xfId="43" applyNumberFormat="1" applyFont="1" applyBorder="1"/>
    <xf numFmtId="3" fontId="3" fillId="24" borderId="17" xfId="43" applyNumberFormat="1" applyFont="1" applyFill="1" applyBorder="1"/>
    <xf numFmtId="16" fontId="3" fillId="0" borderId="12" xfId="43" quotePrefix="1" applyNumberFormat="1" applyFont="1" applyBorder="1" applyAlignment="1">
      <alignment horizontal="left"/>
    </xf>
    <xf numFmtId="2" fontId="3" fillId="25" borderId="27" xfId="43" quotePrefix="1" applyNumberFormat="1" applyFont="1" applyFill="1" applyBorder="1" applyAlignment="1" applyProtection="1">
      <alignment horizontal="center"/>
      <protection locked="0"/>
    </xf>
    <xf numFmtId="0" fontId="3" fillId="25" borderId="27" xfId="43" applyFont="1" applyFill="1" applyBorder="1" applyProtection="1">
      <protection locked="0"/>
    </xf>
    <xf numFmtId="4" fontId="3" fillId="25" borderId="17" xfId="43" applyNumberFormat="1" applyFont="1" applyFill="1" applyBorder="1" applyProtection="1">
      <protection locked="0"/>
    </xf>
    <xf numFmtId="0" fontId="3" fillId="0" borderId="13" xfId="43" quotePrefix="1" applyFont="1" applyBorder="1" applyAlignment="1">
      <alignment horizontal="left"/>
    </xf>
    <xf numFmtId="0" fontId="3" fillId="0" borderId="13" xfId="43" quotePrefix="1" applyFont="1" applyBorder="1"/>
    <xf numFmtId="0" fontId="3" fillId="0" borderId="14" xfId="43" quotePrefix="1" applyFont="1" applyBorder="1"/>
    <xf numFmtId="3" fontId="3" fillId="0" borderId="18" xfId="43" applyNumberFormat="1" applyFont="1" applyBorder="1"/>
    <xf numFmtId="3" fontId="3" fillId="0" borderId="17" xfId="43" applyNumberFormat="1" applyFont="1" applyBorder="1"/>
    <xf numFmtId="4" fontId="4" fillId="0" borderId="17" xfId="43" applyNumberFormat="1" applyFont="1" applyBorder="1" applyAlignment="1">
      <alignment horizontal="right"/>
    </xf>
    <xf numFmtId="0" fontId="4" fillId="0" borderId="11" xfId="43" applyFont="1" applyBorder="1"/>
    <xf numFmtId="0" fontId="3" fillId="0" borderId="11" xfId="43" quotePrefix="1" applyFont="1" applyBorder="1"/>
    <xf numFmtId="4" fontId="3" fillId="0" borderId="16" xfId="43" applyNumberFormat="1" applyFont="1" applyBorder="1" applyAlignment="1">
      <alignment horizontal="right"/>
    </xf>
    <xf numFmtId="1" fontId="3" fillId="0" borderId="24" xfId="43" applyNumberFormat="1" applyFont="1" applyBorder="1" applyAlignment="1">
      <alignment horizontal="center"/>
    </xf>
    <xf numFmtId="0" fontId="1" fillId="0" borderId="12" xfId="43" applyBorder="1" applyAlignment="1">
      <alignment horizontal="left"/>
    </xf>
    <xf numFmtId="0" fontId="1" fillId="0" borderId="12" xfId="43" applyBorder="1"/>
    <xf numFmtId="3" fontId="1" fillId="0" borderId="17" xfId="43" applyNumberFormat="1" applyBorder="1"/>
    <xf numFmtId="0" fontId="1" fillId="0" borderId="0" xfId="43" applyAlignment="1">
      <alignment vertical="top" wrapText="1"/>
    </xf>
    <xf numFmtId="0" fontId="1" fillId="0" borderId="0" xfId="43" applyAlignment="1">
      <alignment vertical="top"/>
    </xf>
    <xf numFmtId="0" fontId="1" fillId="0" borderId="20" xfId="43" applyBorder="1" applyAlignment="1">
      <alignment vertical="top"/>
    </xf>
    <xf numFmtId="0" fontId="1" fillId="0" borderId="15" xfId="43" applyBorder="1"/>
    <xf numFmtId="0" fontId="1" fillId="0" borderId="11" xfId="43" applyBorder="1"/>
    <xf numFmtId="0" fontId="3" fillId="0" borderId="11" xfId="43" applyFont="1" applyBorder="1" applyAlignment="1">
      <alignment horizontal="center"/>
    </xf>
    <xf numFmtId="0" fontId="4" fillId="0" borderId="10" xfId="43" applyFont="1" applyBorder="1"/>
    <xf numFmtId="0" fontId="1" fillId="0" borderId="11" xfId="43" applyBorder="1" applyAlignment="1">
      <alignment vertical="top" wrapText="1"/>
    </xf>
    <xf numFmtId="0" fontId="1" fillId="0" borderId="11" xfId="43" applyBorder="1" applyAlignment="1">
      <alignment horizontal="center" vertical="top" wrapText="1"/>
    </xf>
    <xf numFmtId="0" fontId="1" fillId="0" borderId="13" xfId="43" applyBorder="1" applyAlignment="1">
      <alignment horizontal="left" vertical="top" wrapText="1"/>
    </xf>
    <xf numFmtId="0" fontId="1" fillId="0" borderId="0" xfId="43" applyAlignment="1">
      <alignment horizontal="center" vertical="top" wrapText="1"/>
    </xf>
    <xf numFmtId="0" fontId="4" fillId="0" borderId="19" xfId="43" applyFont="1" applyBorder="1"/>
    <xf numFmtId="0" fontId="3" fillId="0" borderId="15" xfId="43" applyFont="1" applyBorder="1" applyAlignment="1">
      <alignment horizontal="center"/>
    </xf>
    <xf numFmtId="0" fontId="4" fillId="0" borderId="15" xfId="43" applyFont="1" applyBorder="1" applyAlignment="1">
      <alignment horizontal="right"/>
    </xf>
    <xf numFmtId="0" fontId="4" fillId="0" borderId="15" xfId="43" applyFont="1" applyBorder="1" applyAlignment="1">
      <alignment horizontal="left"/>
    </xf>
    <xf numFmtId="0" fontId="1" fillId="0" borderId="24" xfId="43" applyBorder="1" applyAlignment="1">
      <alignment horizontal="left" vertical="top" wrapText="1"/>
    </xf>
    <xf numFmtId="0" fontId="1" fillId="0" borderId="24" xfId="43" applyBorder="1" applyAlignment="1">
      <alignment horizontal="center" vertical="top" wrapText="1"/>
    </xf>
    <xf numFmtId="0" fontId="1" fillId="33" borderId="24" xfId="43" applyFill="1" applyBorder="1" applyAlignment="1">
      <alignment horizontal="left" vertical="top" wrapText="1"/>
    </xf>
    <xf numFmtId="0" fontId="1" fillId="0" borderId="24" xfId="43" applyBorder="1" applyAlignment="1">
      <alignment vertical="top" wrapText="1"/>
    </xf>
    <xf numFmtId="0" fontId="1" fillId="33" borderId="24" xfId="43" applyFill="1" applyBorder="1" applyAlignment="1">
      <alignment vertical="top" wrapText="1"/>
    </xf>
    <xf numFmtId="0" fontId="1" fillId="33" borderId="24" xfId="43" applyFill="1" applyBorder="1" applyAlignment="1">
      <alignment horizontal="center" vertical="top" wrapText="1"/>
    </xf>
    <xf numFmtId="4" fontId="1" fillId="25" borderId="24" xfId="43" applyNumberFormat="1" applyFill="1" applyBorder="1" applyAlignment="1">
      <alignment vertical="top"/>
    </xf>
    <xf numFmtId="4" fontId="1" fillId="0" borderId="34" xfId="43" applyNumberFormat="1" applyBorder="1" applyAlignment="1">
      <alignment vertical="top"/>
    </xf>
    <xf numFmtId="3" fontId="1" fillId="33" borderId="24" xfId="43" applyNumberFormat="1" applyFill="1" applyBorder="1" applyAlignment="1">
      <alignment vertical="top"/>
    </xf>
    <xf numFmtId="0" fontId="31" fillId="0" borderId="24" xfId="43" applyFont="1" applyBorder="1" applyAlignment="1">
      <alignment horizontal="left" vertical="top" wrapText="1"/>
    </xf>
    <xf numFmtId="0" fontId="31" fillId="0" borderId="24" xfId="43" applyFont="1" applyBorder="1" applyAlignment="1">
      <alignment vertical="top" wrapText="1"/>
    </xf>
    <xf numFmtId="0" fontId="31" fillId="0" borderId="24" xfId="43" applyFont="1" applyBorder="1" applyAlignment="1">
      <alignment horizontal="center" vertical="top" wrapText="1"/>
    </xf>
    <xf numFmtId="4" fontId="31" fillId="0" borderId="34" xfId="43" applyNumberFormat="1" applyFont="1" applyBorder="1" applyAlignment="1">
      <alignment vertical="top"/>
    </xf>
    <xf numFmtId="3" fontId="31" fillId="0" borderId="24" xfId="43" applyNumberFormat="1" applyFont="1" applyBorder="1" applyAlignment="1">
      <alignment vertical="top"/>
    </xf>
    <xf numFmtId="0" fontId="1" fillId="0" borderId="17" xfId="43" applyBorder="1" applyAlignment="1">
      <alignment horizontal="left" vertical="top" wrapText="1"/>
    </xf>
    <xf numFmtId="0" fontId="1" fillId="0" borderId="12" xfId="43" applyBorder="1" applyAlignment="1">
      <alignment vertical="top" wrapText="1"/>
    </xf>
    <xf numFmtId="0" fontId="1" fillId="0" borderId="12" xfId="43" applyBorder="1" applyAlignment="1">
      <alignment horizontal="left" vertical="top" wrapText="1"/>
    </xf>
    <xf numFmtId="0" fontId="1" fillId="0" borderId="18" xfId="43" applyBorder="1" applyAlignment="1">
      <alignment horizontal="left" vertical="top" wrapText="1"/>
    </xf>
    <xf numFmtId="0" fontId="1" fillId="0" borderId="16" xfId="43" applyBorder="1" applyAlignment="1">
      <alignment horizontal="left" vertical="top" wrapText="1"/>
    </xf>
    <xf numFmtId="0" fontId="4" fillId="0" borderId="20" xfId="43" applyFont="1" applyBorder="1"/>
    <xf numFmtId="0" fontId="1" fillId="0" borderId="0" xfId="43" applyAlignment="1">
      <alignment horizontal="center"/>
    </xf>
    <xf numFmtId="0" fontId="1" fillId="0" borderId="20" xfId="43" applyBorder="1"/>
    <xf numFmtId="0" fontId="1" fillId="0" borderId="0" xfId="43" applyAlignment="1">
      <alignment horizontal="left" vertical="top" wrapText="1"/>
    </xf>
    <xf numFmtId="0" fontId="1" fillId="34" borderId="11" xfId="43" applyFill="1" applyBorder="1" applyAlignment="1">
      <alignment horizontal="center" vertical="top" wrapText="1"/>
    </xf>
    <xf numFmtId="0" fontId="1" fillId="34" borderId="0" xfId="43" applyFill="1" applyAlignment="1">
      <alignment horizontal="center" vertical="top" wrapText="1"/>
    </xf>
    <xf numFmtId="0" fontId="3" fillId="34" borderId="15" xfId="43" applyFont="1" applyFill="1" applyBorder="1"/>
    <xf numFmtId="0" fontId="3" fillId="34" borderId="15" xfId="43" applyFont="1" applyFill="1" applyBorder="1" applyAlignment="1">
      <alignment horizontal="left"/>
    </xf>
    <xf numFmtId="0" fontId="1" fillId="34" borderId="0" xfId="43" applyFill="1"/>
    <xf numFmtId="0" fontId="1" fillId="34" borderId="24" xfId="43" applyFill="1" applyBorder="1" applyAlignment="1">
      <alignment horizontal="center" vertical="top" wrapText="1"/>
    </xf>
    <xf numFmtId="0" fontId="31" fillId="34" borderId="24" xfId="43" applyFont="1" applyFill="1" applyBorder="1" applyAlignment="1">
      <alignment horizontal="center" vertical="top" wrapText="1"/>
    </xf>
    <xf numFmtId="168" fontId="31" fillId="34" borderId="24" xfId="43" applyNumberFormat="1" applyFont="1" applyFill="1" applyBorder="1" applyAlignment="1">
      <alignment horizontal="center" vertical="top" wrapText="1"/>
    </xf>
    <xf numFmtId="0" fontId="3" fillId="34" borderId="0" xfId="43" applyFont="1" applyFill="1"/>
    <xf numFmtId="0" fontId="3" fillId="34" borderId="14" xfId="43" applyFont="1" applyFill="1" applyBorder="1"/>
    <xf numFmtId="0" fontId="3" fillId="34" borderId="11" xfId="43" applyFont="1" applyFill="1" applyBorder="1"/>
    <xf numFmtId="0" fontId="4" fillId="34" borderId="0" xfId="43" applyFont="1" applyFill="1"/>
    <xf numFmtId="4" fontId="3" fillId="34" borderId="15" xfId="43" applyNumberFormat="1" applyFont="1" applyFill="1" applyBorder="1"/>
    <xf numFmtId="4" fontId="1" fillId="34" borderId="15" xfId="43" applyNumberFormat="1" applyFill="1" applyBorder="1"/>
    <xf numFmtId="4" fontId="31" fillId="34" borderId="24" xfId="43" applyNumberFormat="1" applyFont="1" applyFill="1" applyBorder="1" applyAlignment="1">
      <alignment horizontal="center" vertical="top" wrapText="1"/>
    </xf>
    <xf numFmtId="0" fontId="1" fillId="34" borderId="23" xfId="43" applyFill="1" applyBorder="1"/>
    <xf numFmtId="0" fontId="1" fillId="34" borderId="21" xfId="43" applyFill="1" applyBorder="1"/>
    <xf numFmtId="0" fontId="3" fillId="34" borderId="22" xfId="43" applyFont="1" applyFill="1" applyBorder="1"/>
    <xf numFmtId="0" fontId="1" fillId="34" borderId="22" xfId="43" applyFill="1" applyBorder="1"/>
    <xf numFmtId="4" fontId="1" fillId="34" borderId="34" xfId="43" applyNumberFormat="1" applyFill="1" applyBorder="1" applyAlignment="1">
      <alignment vertical="top"/>
    </xf>
    <xf numFmtId="4" fontId="1" fillId="34" borderId="24" xfId="43" applyNumberFormat="1" applyFill="1" applyBorder="1" applyAlignment="1">
      <alignment vertical="top"/>
    </xf>
    <xf numFmtId="0" fontId="1" fillId="34" borderId="17" xfId="43" applyFill="1" applyBorder="1" applyAlignment="1">
      <alignment vertical="top"/>
    </xf>
    <xf numFmtId="4" fontId="3" fillId="34" borderId="17" xfId="43" applyNumberFormat="1" applyFont="1" applyFill="1" applyBorder="1"/>
    <xf numFmtId="0" fontId="3" fillId="34" borderId="18" xfId="43" applyFont="1" applyFill="1" applyBorder="1"/>
    <xf numFmtId="0" fontId="3" fillId="34" borderId="16" xfId="43" applyFont="1" applyFill="1" applyBorder="1"/>
    <xf numFmtId="0" fontId="3" fillId="34" borderId="17" xfId="43" applyFont="1" applyFill="1" applyBorder="1"/>
    <xf numFmtId="4" fontId="3" fillId="34" borderId="17" xfId="43" applyNumberFormat="1" applyFont="1" applyFill="1" applyBorder="1" applyProtection="1">
      <protection locked="0"/>
    </xf>
    <xf numFmtId="3" fontId="3" fillId="34" borderId="18" xfId="43" applyNumberFormat="1" applyFont="1" applyFill="1" applyBorder="1"/>
    <xf numFmtId="3" fontId="3" fillId="34" borderId="17" xfId="43" applyNumberFormat="1" applyFont="1" applyFill="1" applyBorder="1"/>
    <xf numFmtId="4" fontId="4" fillId="34" borderId="17" xfId="43" applyNumberFormat="1" applyFont="1" applyFill="1" applyBorder="1" applyAlignment="1">
      <alignment horizontal="right"/>
    </xf>
    <xf numFmtId="3" fontId="1" fillId="34" borderId="17" xfId="43" applyNumberFormat="1" applyFill="1" applyBorder="1"/>
    <xf numFmtId="0" fontId="4" fillId="0" borderId="15" xfId="43" applyFont="1" applyBorder="1"/>
    <xf numFmtId="2" fontId="3" fillId="25" borderId="0" xfId="43" quotePrefix="1" applyNumberFormat="1" applyFont="1" applyFill="1" applyAlignment="1" applyProtection="1">
      <alignment horizontal="center"/>
      <protection locked="0"/>
    </xf>
    <xf numFmtId="0" fontId="3" fillId="25" borderId="0" xfId="43" applyFont="1" applyFill="1" applyProtection="1">
      <protection locked="0"/>
    </xf>
    <xf numFmtId="1" fontId="3" fillId="0" borderId="0" xfId="43" applyNumberFormat="1" applyFont="1" applyAlignment="1">
      <alignment horizontal="center"/>
    </xf>
    <xf numFmtId="0" fontId="1" fillId="35" borderId="24" xfId="43" applyFill="1" applyBorder="1" applyAlignment="1">
      <alignment horizontal="center" vertical="top" wrapText="1"/>
    </xf>
    <xf numFmtId="3" fontId="31" fillId="32" borderId="24" xfId="43" applyNumberFormat="1" applyFont="1" applyFill="1" applyBorder="1" applyAlignment="1">
      <alignment vertical="top"/>
    </xf>
    <xf numFmtId="168" fontId="1" fillId="34" borderId="48" xfId="43" applyNumberFormat="1" applyFill="1" applyBorder="1"/>
    <xf numFmtId="4" fontId="7" fillId="36" borderId="27" xfId="43" applyNumberFormat="1" applyFont="1" applyFill="1" applyBorder="1" applyAlignment="1">
      <alignment horizontal="center" vertical="center" wrapText="1"/>
    </xf>
    <xf numFmtId="0" fontId="1" fillId="0" borderId="45" xfId="43" applyBorder="1" applyAlignment="1">
      <alignment horizontal="center"/>
    </xf>
    <xf numFmtId="0" fontId="1" fillId="0" borderId="46" xfId="43" applyBorder="1"/>
    <xf numFmtId="0" fontId="1" fillId="0" borderId="47" xfId="43" applyBorder="1"/>
    <xf numFmtId="0" fontId="1" fillId="0" borderId="49" xfId="43" applyBorder="1"/>
    <xf numFmtId="0" fontId="1" fillId="0" borderId="50" xfId="43" applyBorder="1"/>
    <xf numFmtId="168" fontId="1" fillId="34" borderId="50" xfId="43" applyNumberFormat="1" applyFill="1" applyBorder="1"/>
    <xf numFmtId="168" fontId="1" fillId="0" borderId="50" xfId="43" applyNumberFormat="1" applyBorder="1"/>
    <xf numFmtId="4" fontId="7" fillId="0" borderId="55" xfId="43" applyNumberFormat="1" applyFont="1" applyBorder="1" applyAlignment="1">
      <alignment horizontal="center" vertical="center" wrapText="1"/>
    </xf>
    <xf numFmtId="168" fontId="7" fillId="34" borderId="53" xfId="43" applyNumberFormat="1" applyFont="1" applyFill="1" applyBorder="1"/>
    <xf numFmtId="0" fontId="7" fillId="0" borderId="52" xfId="43" applyFont="1" applyBorder="1"/>
    <xf numFmtId="168" fontId="1" fillId="0" borderId="56" xfId="43" applyNumberFormat="1" applyBorder="1"/>
    <xf numFmtId="168" fontId="1" fillId="0" borderId="57" xfId="43" applyNumberFormat="1" applyBorder="1"/>
    <xf numFmtId="0" fontId="0" fillId="37" borderId="0" xfId="0" applyFill="1"/>
    <xf numFmtId="0" fontId="1" fillId="37" borderId="0" xfId="0" applyFont="1" applyFill="1"/>
    <xf numFmtId="0" fontId="1" fillId="32" borderId="20" xfId="43" applyFill="1" applyBorder="1" applyAlignment="1" applyProtection="1">
      <alignment horizontal="center" vertical="center" wrapText="1"/>
      <protection locked="0"/>
    </xf>
    <xf numFmtId="4" fontId="3" fillId="32" borderId="17" xfId="43" applyNumberFormat="1" applyFont="1" applyFill="1" applyBorder="1" applyAlignment="1" applyProtection="1">
      <alignment vertical="top"/>
      <protection locked="0"/>
    </xf>
    <xf numFmtId="2" fontId="3" fillId="32" borderId="17" xfId="43" applyNumberFormat="1" applyFont="1" applyFill="1" applyBorder="1" applyAlignment="1" applyProtection="1">
      <alignment horizontal="center" vertical="top" wrapText="1"/>
      <protection locked="0"/>
    </xf>
    <xf numFmtId="4" fontId="3" fillId="32" borderId="18" xfId="43" applyNumberFormat="1" applyFont="1" applyFill="1" applyBorder="1" applyProtection="1">
      <protection locked="0"/>
    </xf>
    <xf numFmtId="168" fontId="1" fillId="0" borderId="49" xfId="43" applyNumberFormat="1" applyBorder="1"/>
    <xf numFmtId="0" fontId="1" fillId="0" borderId="67" xfId="43" applyBorder="1"/>
    <xf numFmtId="0" fontId="1" fillId="0" borderId="68" xfId="43" applyBorder="1"/>
    <xf numFmtId="168" fontId="1" fillId="0" borderId="69" xfId="43" applyNumberFormat="1" applyBorder="1"/>
    <xf numFmtId="0" fontId="7" fillId="0" borderId="49" xfId="43" applyFont="1" applyBorder="1"/>
    <xf numFmtId="0" fontId="7" fillId="0" borderId="67" xfId="43" applyFont="1" applyBorder="1"/>
    <xf numFmtId="168" fontId="1" fillId="0" borderId="70" xfId="43" applyNumberFormat="1" applyBorder="1"/>
    <xf numFmtId="168" fontId="1" fillId="0" borderId="71" xfId="43" applyNumberFormat="1" applyBorder="1"/>
    <xf numFmtId="43" fontId="3" fillId="0" borderId="0" xfId="45" applyFont="1" applyFill="1" applyBorder="1" applyAlignment="1" applyProtection="1">
      <alignment horizontal="left" indent="1"/>
    </xf>
    <xf numFmtId="44" fontId="3" fillId="0" borderId="0" xfId="46" applyFont="1" applyFill="1" applyBorder="1" applyAlignment="1" applyProtection="1">
      <alignment horizontal="left" indent="1"/>
    </xf>
    <xf numFmtId="168" fontId="3" fillId="0" borderId="0" xfId="51" applyNumberFormat="1" applyFont="1" applyFill="1" applyBorder="1" applyAlignment="1" applyProtection="1">
      <alignment horizontal="left" indent="1"/>
    </xf>
    <xf numFmtId="4" fontId="4" fillId="0" borderId="0" xfId="43" applyNumberFormat="1" applyFont="1"/>
    <xf numFmtId="2" fontId="3" fillId="0" borderId="40" xfId="46" applyNumberFormat="1" applyFont="1" applyFill="1" applyBorder="1" applyAlignment="1" applyProtection="1">
      <alignment horizontal="right"/>
    </xf>
    <xf numFmtId="2" fontId="3" fillId="32" borderId="20" xfId="43" applyNumberFormat="1" applyFont="1" applyFill="1" applyBorder="1" applyAlignment="1" applyProtection="1">
      <alignment horizontal="center" vertical="top" wrapText="1"/>
      <protection locked="0"/>
    </xf>
    <xf numFmtId="2" fontId="3" fillId="32" borderId="20" xfId="43" applyNumberFormat="1" applyFont="1" applyFill="1" applyBorder="1" applyAlignment="1" applyProtection="1">
      <alignment horizontal="center"/>
      <protection locked="0"/>
    </xf>
    <xf numFmtId="2" fontId="3" fillId="32" borderId="18" xfId="43" applyNumberFormat="1" applyFont="1" applyFill="1" applyBorder="1" applyAlignment="1" applyProtection="1">
      <alignment horizontal="center"/>
      <protection locked="0"/>
    </xf>
    <xf numFmtId="4" fontId="3" fillId="32" borderId="17" xfId="43" applyNumberFormat="1" applyFont="1" applyFill="1" applyBorder="1" applyProtection="1">
      <protection locked="0"/>
    </xf>
    <xf numFmtId="44" fontId="3" fillId="0" borderId="0" xfId="47" applyFont="1" applyFill="1" applyBorder="1" applyAlignment="1" applyProtection="1">
      <alignment horizontal="left" indent="1"/>
    </xf>
    <xf numFmtId="43" fontId="3" fillId="0" borderId="0" xfId="51" applyFont="1" applyFill="1" applyBorder="1" applyAlignment="1" applyProtection="1">
      <alignment horizontal="left" indent="1"/>
    </xf>
    <xf numFmtId="168" fontId="1" fillId="0" borderId="74" xfId="43" applyNumberFormat="1" applyBorder="1"/>
    <xf numFmtId="168" fontId="1" fillId="0" borderId="60" xfId="43" applyNumberFormat="1" applyBorder="1"/>
    <xf numFmtId="0" fontId="3" fillId="0" borderId="11" xfId="43" applyFont="1" applyBorder="1" applyAlignment="1">
      <alignment horizontal="center" vertical="center"/>
    </xf>
    <xf numFmtId="0" fontId="4" fillId="0" borderId="20" xfId="43" applyFont="1" applyBorder="1" applyAlignment="1">
      <alignment horizontal="center"/>
    </xf>
    <xf numFmtId="43" fontId="3" fillId="32" borderId="17" xfId="51" applyFont="1" applyFill="1" applyBorder="1" applyAlignment="1" applyProtection="1">
      <alignment horizontal="center" vertical="center"/>
      <protection locked="0"/>
    </xf>
    <xf numFmtId="9" fontId="3" fillId="0" borderId="17" xfId="44" applyFont="1" applyFill="1" applyBorder="1" applyAlignment="1" applyProtection="1">
      <alignment horizontal="center" vertical="center"/>
    </xf>
    <xf numFmtId="4" fontId="3" fillId="32" borderId="17" xfId="43" applyNumberFormat="1" applyFont="1" applyFill="1" applyBorder="1" applyAlignment="1" applyProtection="1">
      <alignment horizontal="right"/>
      <protection locked="0"/>
    </xf>
    <xf numFmtId="4" fontId="3" fillId="32" borderId="18" xfId="43" applyNumberFormat="1" applyFont="1" applyFill="1" applyBorder="1" applyAlignment="1" applyProtection="1">
      <alignment horizontal="right"/>
      <protection locked="0"/>
    </xf>
    <xf numFmtId="4" fontId="1" fillId="0" borderId="0" xfId="43" applyNumberFormat="1" applyAlignment="1">
      <alignment horizontal="center" vertical="top"/>
    </xf>
    <xf numFmtId="0" fontId="3" fillId="0" borderId="15" xfId="43" applyFont="1" applyBorder="1" applyAlignment="1">
      <alignment horizontal="left"/>
    </xf>
    <xf numFmtId="0" fontId="3" fillId="0" borderId="11" xfId="43" applyFont="1" applyBorder="1" applyAlignment="1">
      <alignment horizontal="right" indent="1"/>
    </xf>
    <xf numFmtId="0" fontId="3" fillId="0" borderId="15" xfId="43" applyFont="1" applyBorder="1" applyAlignment="1">
      <alignment horizontal="right" indent="1"/>
    </xf>
    <xf numFmtId="4" fontId="3" fillId="38" borderId="20" xfId="43" applyNumberFormat="1" applyFont="1" applyFill="1" applyBorder="1" applyAlignment="1">
      <alignment horizontal="right" indent="1"/>
    </xf>
    <xf numFmtId="4" fontId="3" fillId="0" borderId="20" xfId="43" applyNumberFormat="1" applyFont="1" applyBorder="1" applyAlignment="1">
      <alignment horizontal="right" indent="1"/>
    </xf>
    <xf numFmtId="0" fontId="3" fillId="24" borderId="12" xfId="43" applyFont="1" applyFill="1" applyBorder="1" applyAlignment="1">
      <alignment horizontal="right" indent="1"/>
    </xf>
    <xf numFmtId="4" fontId="3" fillId="0" borderId="15" xfId="43" applyNumberFormat="1" applyFont="1" applyBorder="1" applyAlignment="1">
      <alignment horizontal="right" indent="1"/>
    </xf>
    <xf numFmtId="4" fontId="3" fillId="0" borderId="22" xfId="43" applyNumberFormat="1" applyFont="1" applyBorder="1" applyAlignment="1">
      <alignment horizontal="right" indent="1"/>
    </xf>
    <xf numFmtId="0" fontId="3" fillId="24" borderId="13" xfId="43" applyFont="1" applyFill="1" applyBorder="1" applyAlignment="1">
      <alignment horizontal="right" indent="1"/>
    </xf>
    <xf numFmtId="0" fontId="3" fillId="24" borderId="21" xfId="43" applyFont="1" applyFill="1" applyBorder="1" applyAlignment="1">
      <alignment horizontal="right" indent="1"/>
    </xf>
    <xf numFmtId="0" fontId="3" fillId="0" borderId="10" xfId="43" applyFont="1" applyBorder="1" applyAlignment="1">
      <alignment horizontal="right" indent="1"/>
    </xf>
    <xf numFmtId="0" fontId="3" fillId="0" borderId="13" xfId="43" applyFont="1" applyBorder="1" applyAlignment="1">
      <alignment horizontal="right" indent="1"/>
    </xf>
    <xf numFmtId="4" fontId="4" fillId="0" borderId="20" xfId="43" applyNumberFormat="1" applyFont="1" applyBorder="1" applyAlignment="1">
      <alignment horizontal="right" indent="1"/>
    </xf>
    <xf numFmtId="0" fontId="1" fillId="0" borderId="16" xfId="43" applyBorder="1"/>
    <xf numFmtId="0" fontId="1" fillId="0" borderId="10" xfId="43" applyBorder="1"/>
    <xf numFmtId="0" fontId="1" fillId="0" borderId="11" xfId="43" applyBorder="1" applyAlignment="1">
      <alignment horizontal="right" indent="1"/>
    </xf>
    <xf numFmtId="0" fontId="1" fillId="0" borderId="18" xfId="43" applyBorder="1"/>
    <xf numFmtId="0" fontId="1" fillId="0" borderId="13" xfId="43" applyBorder="1"/>
    <xf numFmtId="0" fontId="1" fillId="0" borderId="14" xfId="43" applyBorder="1"/>
    <xf numFmtId="0" fontId="1" fillId="0" borderId="14" xfId="43" applyBorder="1" applyAlignment="1">
      <alignment horizontal="right" indent="1"/>
    </xf>
    <xf numFmtId="0" fontId="1" fillId="0" borderId="13" xfId="43" applyBorder="1" applyAlignment="1">
      <alignment horizontal="right" indent="1"/>
    </xf>
    <xf numFmtId="0" fontId="1" fillId="0" borderId="21" xfId="43" applyBorder="1" applyAlignment="1">
      <alignment horizontal="right" indent="1"/>
    </xf>
    <xf numFmtId="44" fontId="3" fillId="0" borderId="14" xfId="46" applyFont="1" applyFill="1" applyBorder="1" applyAlignment="1" applyProtection="1">
      <alignment horizontal="left" indent="1"/>
    </xf>
    <xf numFmtId="43" fontId="3" fillId="0" borderId="14" xfId="45" applyFont="1" applyFill="1" applyBorder="1" applyAlignment="1" applyProtection="1">
      <alignment horizontal="left" indent="1"/>
    </xf>
    <xf numFmtId="0" fontId="7" fillId="0" borderId="50" xfId="43" applyFont="1" applyBorder="1"/>
    <xf numFmtId="168" fontId="7" fillId="0" borderId="50" xfId="43" applyNumberFormat="1" applyFont="1" applyBorder="1"/>
    <xf numFmtId="168" fontId="7" fillId="0" borderId="49" xfId="43" applyNumberFormat="1" applyFont="1" applyBorder="1"/>
    <xf numFmtId="168" fontId="7" fillId="0" borderId="51" xfId="43" applyNumberFormat="1" applyFont="1" applyBorder="1"/>
    <xf numFmtId="168" fontId="7" fillId="34" borderId="48" xfId="43" applyNumberFormat="1" applyFont="1" applyFill="1" applyBorder="1"/>
    <xf numFmtId="0" fontId="7" fillId="0" borderId="53" xfId="43" applyFont="1" applyBorder="1"/>
    <xf numFmtId="168" fontId="7" fillId="0" borderId="54" xfId="43" applyNumberFormat="1" applyFont="1" applyBorder="1"/>
    <xf numFmtId="44" fontId="3" fillId="0" borderId="14" xfId="47" applyFont="1" applyFill="1" applyBorder="1" applyAlignment="1" applyProtection="1">
      <alignment horizontal="left" indent="1"/>
    </xf>
    <xf numFmtId="43" fontId="3" fillId="0" borderId="14" xfId="51" applyFont="1" applyFill="1" applyBorder="1" applyAlignment="1" applyProtection="1">
      <alignment horizontal="left" indent="1"/>
    </xf>
    <xf numFmtId="4" fontId="3" fillId="32" borderId="75" xfId="43" applyNumberFormat="1" applyFont="1" applyFill="1" applyBorder="1" applyAlignment="1" applyProtection="1">
      <alignment horizontal="right"/>
      <protection locked="0"/>
    </xf>
    <xf numFmtId="168" fontId="1" fillId="0" borderId="0" xfId="43" applyNumberFormat="1"/>
    <xf numFmtId="2" fontId="3" fillId="25" borderId="27" xfId="0" applyNumberFormat="1" applyFont="1" applyFill="1" applyBorder="1" applyAlignment="1" applyProtection="1">
      <alignment horizontal="center"/>
      <protection locked="0"/>
    </xf>
    <xf numFmtId="2" fontId="3" fillId="25" borderId="27" xfId="43" applyNumberFormat="1" applyFont="1" applyFill="1" applyBorder="1" applyAlignment="1" applyProtection="1">
      <alignment horizontal="center"/>
      <protection locked="0"/>
    </xf>
    <xf numFmtId="2" fontId="3" fillId="25" borderId="24" xfId="43" applyNumberFormat="1" applyFont="1" applyFill="1" applyBorder="1" applyAlignment="1" applyProtection="1">
      <alignment horizontal="center"/>
      <protection locked="0"/>
    </xf>
    <xf numFmtId="2" fontId="3" fillId="32" borderId="27" xfId="0" applyNumberFormat="1" applyFont="1" applyFill="1" applyBorder="1" applyAlignment="1" applyProtection="1">
      <alignment horizontal="center"/>
      <protection locked="0"/>
    </xf>
    <xf numFmtId="0" fontId="3" fillId="0" borderId="15" xfId="0" applyFont="1" applyBorder="1" applyAlignment="1">
      <alignment horizontal="left"/>
    </xf>
    <xf numFmtId="0" fontId="3" fillId="0" borderId="15" xfId="0" applyFont="1" applyBorder="1"/>
    <xf numFmtId="0" fontId="4" fillId="0" borderId="24" xfId="0" applyFont="1" applyBorder="1" applyAlignment="1">
      <alignment vertical="top" wrapText="1"/>
    </xf>
    <xf numFmtId="0" fontId="1" fillId="0" borderId="24" xfId="0" applyFont="1" applyBorder="1" applyAlignment="1">
      <alignment vertical="top" wrapText="1"/>
    </xf>
    <xf numFmtId="0" fontId="34" fillId="0" borderId="24" xfId="0" applyFont="1" applyBorder="1" applyAlignment="1">
      <alignment vertical="top" wrapText="1"/>
    </xf>
    <xf numFmtId="0" fontId="31" fillId="0" borderId="24" xfId="0" applyFont="1" applyBorder="1" applyAlignment="1">
      <alignment vertical="top"/>
    </xf>
    <xf numFmtId="0" fontId="3" fillId="0" borderId="24" xfId="0" applyFont="1" applyBorder="1" applyAlignment="1">
      <alignment vertical="top" wrapText="1"/>
    </xf>
    <xf numFmtId="0" fontId="1" fillId="0" borderId="24" xfId="0" applyFont="1" applyBorder="1"/>
    <xf numFmtId="0" fontId="4" fillId="0" borderId="24" xfId="0" applyFont="1" applyBorder="1" applyAlignment="1">
      <alignment horizontal="center" vertical="center"/>
    </xf>
    <xf numFmtId="0" fontId="4" fillId="0" borderId="10" xfId="0" applyFont="1" applyBorder="1" applyAlignment="1">
      <alignment horizontal="left" vertical="top" wrapText="1"/>
    </xf>
    <xf numFmtId="0" fontId="3" fillId="0" borderId="11" xfId="0" applyFont="1" applyBorder="1" applyAlignment="1">
      <alignment vertical="top" wrapText="1"/>
    </xf>
    <xf numFmtId="0" fontId="3" fillId="0" borderId="23" xfId="0" applyFont="1" applyBorder="1" applyAlignment="1">
      <alignment vertical="top" wrapText="1"/>
    </xf>
    <xf numFmtId="0" fontId="4" fillId="0" borderId="19" xfId="0" applyFont="1" applyBorder="1" applyAlignment="1">
      <alignment horizontal="center" vertical="center"/>
    </xf>
    <xf numFmtId="0" fontId="4" fillId="0" borderId="22" xfId="0" applyFont="1" applyBorder="1" applyAlignment="1">
      <alignment horizontal="center" vertical="center"/>
    </xf>
    <xf numFmtId="0" fontId="3" fillId="0" borderId="13" xfId="0" applyFont="1" applyBorder="1" applyAlignment="1">
      <alignment horizontal="left"/>
    </xf>
    <xf numFmtId="0" fontId="3" fillId="0" borderId="14" xfId="0" applyFont="1" applyBorder="1"/>
    <xf numFmtId="0" fontId="3" fillId="0" borderId="21" xfId="0" applyFont="1" applyBorder="1"/>
    <xf numFmtId="3" fontId="7" fillId="0" borderId="19" xfId="43" applyNumberFormat="1" applyFont="1" applyBorder="1" applyAlignment="1">
      <alignment horizontal="left" vertical="top" wrapText="1"/>
    </xf>
    <xf numFmtId="0" fontId="1" fillId="0" borderId="15" xfId="0" applyFont="1" applyBorder="1" applyAlignment="1">
      <alignment horizontal="left" vertical="top" wrapText="1"/>
    </xf>
    <xf numFmtId="0" fontId="3" fillId="0" borderId="19" xfId="43" applyFont="1" applyBorder="1" applyAlignment="1">
      <alignment vertical="top" wrapText="1"/>
    </xf>
    <xf numFmtId="0" fontId="3" fillId="0" borderId="22" xfId="43" applyFont="1" applyBorder="1" applyAlignment="1">
      <alignment vertical="top" wrapText="1"/>
    </xf>
    <xf numFmtId="4" fontId="3" fillId="0" borderId="24" xfId="43" applyNumberFormat="1" applyFont="1" applyBorder="1"/>
    <xf numFmtId="4" fontId="1" fillId="0" borderId="24" xfId="43" applyNumberFormat="1" applyBorder="1"/>
    <xf numFmtId="4" fontId="1" fillId="0" borderId="24" xfId="43" applyNumberFormat="1" applyBorder="1" applyAlignment="1">
      <alignment horizontal="right"/>
    </xf>
    <xf numFmtId="0" fontId="1" fillId="0" borderId="24" xfId="43" applyBorder="1" applyAlignment="1">
      <alignment horizontal="right"/>
    </xf>
    <xf numFmtId="4" fontId="3" fillId="0" borderId="10" xfId="43" applyNumberFormat="1" applyFont="1" applyBorder="1"/>
    <xf numFmtId="4" fontId="1" fillId="0" borderId="11" xfId="43" applyNumberFormat="1" applyBorder="1"/>
    <xf numFmtId="4" fontId="1" fillId="0" borderId="23" xfId="43" applyNumberFormat="1" applyBorder="1"/>
    <xf numFmtId="4" fontId="3" fillId="0" borderId="10" xfId="43" applyNumberFormat="1" applyFont="1" applyBorder="1" applyAlignment="1">
      <alignment horizontal="right"/>
    </xf>
    <xf numFmtId="4" fontId="3" fillId="0" borderId="23" xfId="43" applyNumberFormat="1" applyFont="1" applyBorder="1" applyAlignment="1">
      <alignment horizontal="right"/>
    </xf>
    <xf numFmtId="0" fontId="1" fillId="0" borderId="22" xfId="43" applyBorder="1" applyAlignment="1">
      <alignment vertical="top" wrapText="1"/>
    </xf>
    <xf numFmtId="4" fontId="3" fillId="0" borderId="24" xfId="43" applyNumberFormat="1" applyFont="1" applyBorder="1" applyAlignment="1">
      <alignment vertical="top"/>
    </xf>
    <xf numFmtId="4" fontId="1" fillId="0" borderId="24" xfId="43" applyNumberFormat="1" applyBorder="1" applyAlignment="1">
      <alignment vertical="top"/>
    </xf>
    <xf numFmtId="0" fontId="3" fillId="0" borderId="13" xfId="43" applyFont="1" applyBorder="1" applyAlignment="1">
      <alignment horizontal="center"/>
    </xf>
    <xf numFmtId="0" fontId="3" fillId="0" borderId="14" xfId="43" applyFont="1" applyBorder="1" applyAlignment="1">
      <alignment horizontal="center"/>
    </xf>
    <xf numFmtId="0" fontId="3" fillId="0" borderId="21" xfId="43" applyFont="1" applyBorder="1" applyAlignment="1">
      <alignment horizontal="center"/>
    </xf>
    <xf numFmtId="4" fontId="3" fillId="0" borderId="12" xfId="43" applyNumberFormat="1" applyFont="1" applyBorder="1" applyAlignment="1">
      <alignment vertical="top"/>
    </xf>
    <xf numFmtId="4" fontId="3" fillId="0" borderId="20" xfId="43" applyNumberFormat="1" applyFont="1" applyBorder="1" applyAlignment="1">
      <alignment vertical="top"/>
    </xf>
    <xf numFmtId="4" fontId="3" fillId="0" borderId="12" xfId="43" applyNumberFormat="1" applyFont="1" applyBorder="1"/>
    <xf numFmtId="4" fontId="3" fillId="0" borderId="20" xfId="43" applyNumberFormat="1" applyFont="1" applyBorder="1"/>
    <xf numFmtId="4" fontId="3" fillId="0" borderId="13" xfId="43" applyNumberFormat="1" applyFont="1" applyBorder="1"/>
    <xf numFmtId="4" fontId="3" fillId="0" borderId="21" xfId="43" applyNumberFormat="1" applyFont="1" applyBorder="1"/>
    <xf numFmtId="4" fontId="3" fillId="0" borderId="19" xfId="43" applyNumberFormat="1" applyFont="1" applyBorder="1"/>
    <xf numFmtId="4" fontId="1" fillId="0" borderId="22" xfId="43" applyNumberFormat="1" applyBorder="1"/>
    <xf numFmtId="164" fontId="3" fillId="0" borderId="10" xfId="43" applyNumberFormat="1" applyFont="1" applyBorder="1"/>
    <xf numFmtId="0" fontId="1" fillId="0" borderId="23" xfId="43" applyBorder="1"/>
    <xf numFmtId="0" fontId="3" fillId="0" borderId="12" xfId="43" applyFont="1" applyBorder="1" applyAlignment="1">
      <alignment vertical="top" wrapText="1"/>
    </xf>
    <xf numFmtId="0" fontId="1" fillId="0" borderId="0" xfId="43" applyAlignment="1">
      <alignment vertical="top" wrapText="1"/>
    </xf>
    <xf numFmtId="0" fontId="1" fillId="0" borderId="20" xfId="43" applyBorder="1" applyAlignment="1">
      <alignment vertical="top" wrapText="1"/>
    </xf>
    <xf numFmtId="0" fontId="41" fillId="0" borderId="17" xfId="43" applyFont="1" applyBorder="1" applyAlignment="1">
      <alignment horizontal="center" wrapText="1"/>
    </xf>
    <xf numFmtId="0" fontId="2" fillId="0" borderId="17" xfId="43" applyFont="1" applyBorder="1" applyAlignment="1">
      <alignment horizontal="center" wrapText="1"/>
    </xf>
    <xf numFmtId="0" fontId="2" fillId="0" borderId="18" xfId="43" applyFont="1" applyBorder="1" applyAlignment="1">
      <alignment horizontal="center" wrapText="1"/>
    </xf>
    <xf numFmtId="4" fontId="36" fillId="0" borderId="12" xfId="43" applyNumberFormat="1" applyFont="1" applyBorder="1"/>
    <xf numFmtId="4" fontId="36" fillId="0" borderId="20" xfId="43" applyNumberFormat="1" applyFont="1" applyBorder="1"/>
    <xf numFmtId="0" fontId="3" fillId="0" borderId="14" xfId="43" applyFont="1" applyBorder="1" applyAlignment="1">
      <alignment horizontal="right"/>
    </xf>
    <xf numFmtId="0" fontId="3" fillId="0" borderId="21" xfId="43" applyFont="1" applyBorder="1" applyAlignment="1">
      <alignment horizontal="right"/>
    </xf>
    <xf numFmtId="0" fontId="3" fillId="24" borderId="31" xfId="43" applyFont="1" applyFill="1" applyBorder="1" applyAlignment="1">
      <alignment horizontal="center"/>
    </xf>
    <xf numFmtId="0" fontId="1" fillId="24" borderId="30" xfId="43" applyFill="1" applyBorder="1" applyAlignment="1">
      <alignment horizontal="center"/>
    </xf>
    <xf numFmtId="0" fontId="36" fillId="26" borderId="28" xfId="43" applyFont="1" applyFill="1" applyBorder="1" applyAlignment="1">
      <alignment horizontal="center"/>
    </xf>
    <xf numFmtId="0" fontId="31" fillId="26" borderId="26" xfId="43" applyFont="1" applyFill="1" applyBorder="1" applyAlignment="1">
      <alignment horizontal="center"/>
    </xf>
    <xf numFmtId="0" fontId="31" fillId="26" borderId="25" xfId="43" applyFont="1" applyFill="1" applyBorder="1" applyAlignment="1">
      <alignment horizontal="center"/>
    </xf>
    <xf numFmtId="0" fontId="5" fillId="0" borderId="16" xfId="43" applyFont="1" applyBorder="1" applyAlignment="1">
      <alignment horizontal="left" vertical="center" wrapText="1"/>
    </xf>
    <xf numFmtId="0" fontId="1" fillId="0" borderId="18" xfId="43" applyBorder="1" applyAlignment="1">
      <alignment horizontal="left" wrapText="1"/>
    </xf>
    <xf numFmtId="4" fontId="1" fillId="0" borderId="20" xfId="43" applyNumberFormat="1" applyBorder="1"/>
    <xf numFmtId="0" fontId="3" fillId="0" borderId="19" xfId="43" applyFont="1" applyBorder="1" applyAlignment="1">
      <alignment horizontal="left" wrapText="1"/>
    </xf>
    <xf numFmtId="0" fontId="3" fillId="0" borderId="22" xfId="43" applyFont="1" applyBorder="1" applyAlignment="1">
      <alignment horizontal="left" wrapText="1"/>
    </xf>
    <xf numFmtId="4" fontId="3" fillId="0" borderId="19" xfId="43" applyNumberFormat="1" applyFont="1" applyBorder="1" applyAlignment="1">
      <alignment horizontal="right"/>
    </xf>
    <xf numFmtId="0" fontId="1" fillId="0" borderId="15" xfId="43" applyBorder="1"/>
    <xf numFmtId="4" fontId="1" fillId="0" borderId="15" xfId="43" applyNumberFormat="1" applyBorder="1" applyAlignment="1">
      <alignment horizontal="right"/>
    </xf>
    <xf numFmtId="4" fontId="1" fillId="0" borderId="22" xfId="43" applyNumberFormat="1" applyBorder="1" applyAlignment="1">
      <alignment horizontal="right"/>
    </xf>
    <xf numFmtId="4" fontId="3" fillId="27" borderId="10" xfId="43" applyNumberFormat="1" applyFont="1" applyFill="1" applyBorder="1"/>
    <xf numFmtId="0" fontId="1" fillId="0" borderId="11" xfId="43" applyBorder="1"/>
    <xf numFmtId="0" fontId="3" fillId="0" borderId="10" xfId="43" applyFont="1" applyBorder="1" applyAlignment="1">
      <alignment horizontal="center"/>
    </xf>
    <xf numFmtId="0" fontId="3" fillId="0" borderId="11" xfId="43" applyFont="1" applyBorder="1" applyAlignment="1">
      <alignment horizontal="center"/>
    </xf>
    <xf numFmtId="0" fontId="3" fillId="0" borderId="23" xfId="43" applyFont="1" applyBorder="1" applyAlignment="1">
      <alignment horizontal="center"/>
    </xf>
    <xf numFmtId="0" fontId="3" fillId="0" borderId="14" xfId="43" applyFont="1" applyBorder="1" applyAlignment="1">
      <alignment horizontal="center" wrapText="1"/>
    </xf>
    <xf numFmtId="0" fontId="3" fillId="0" borderId="21" xfId="43" applyFont="1" applyBorder="1" applyAlignment="1">
      <alignment horizontal="center" wrapText="1"/>
    </xf>
    <xf numFmtId="0" fontId="2" fillId="0" borderId="0" xfId="43" applyFont="1" applyAlignment="1">
      <alignment wrapText="1"/>
    </xf>
    <xf numFmtId="0" fontId="3" fillId="0" borderId="12" xfId="43" quotePrefix="1" applyFont="1" applyBorder="1" applyAlignment="1">
      <alignment vertical="top" wrapText="1"/>
    </xf>
    <xf numFmtId="0" fontId="1" fillId="0" borderId="0" xfId="43" applyAlignment="1">
      <alignment vertical="top"/>
    </xf>
    <xf numFmtId="0" fontId="1" fillId="0" borderId="20" xfId="43" applyBorder="1" applyAlignment="1">
      <alignment vertical="top"/>
    </xf>
    <xf numFmtId="0" fontId="3" fillId="0" borderId="0" xfId="43" applyFont="1" applyAlignment="1">
      <alignment horizontal="left" vertical="top" wrapText="1"/>
    </xf>
    <xf numFmtId="0" fontId="1" fillId="0" borderId="0" xfId="43" applyAlignment="1">
      <alignment wrapText="1"/>
    </xf>
    <xf numFmtId="0" fontId="3" fillId="0" borderId="12" xfId="43" applyFont="1" applyBorder="1" applyAlignment="1">
      <alignment horizontal="center"/>
    </xf>
    <xf numFmtId="0" fontId="3" fillId="0" borderId="20" xfId="43" applyFont="1" applyBorder="1" applyAlignment="1">
      <alignment horizontal="center"/>
    </xf>
    <xf numFmtId="0" fontId="3" fillId="0" borderId="0" xfId="43" applyFont="1" applyAlignment="1">
      <alignment horizontal="center"/>
    </xf>
    <xf numFmtId="0" fontId="3" fillId="30" borderId="17" xfId="43" applyFont="1" applyFill="1" applyBorder="1" applyAlignment="1">
      <alignment horizontal="center" vertical="center" wrapText="1"/>
    </xf>
    <xf numFmtId="0" fontId="1" fillId="30" borderId="17" xfId="43" applyFill="1" applyBorder="1" applyAlignment="1">
      <alignment horizontal="center" vertical="center" wrapText="1"/>
    </xf>
    <xf numFmtId="0" fontId="1" fillId="30" borderId="18" xfId="43" applyFill="1" applyBorder="1" applyAlignment="1">
      <alignment horizontal="center" vertical="center" wrapText="1"/>
    </xf>
    <xf numFmtId="0" fontId="3" fillId="30" borderId="16" xfId="43" applyFont="1" applyFill="1" applyBorder="1" applyAlignment="1">
      <alignment horizontal="center" vertical="center" wrapText="1"/>
    </xf>
    <xf numFmtId="0" fontId="3" fillId="0" borderId="17" xfId="43" applyFont="1" applyBorder="1" applyAlignment="1">
      <alignment horizontal="center" vertical="center" wrapText="1"/>
    </xf>
    <xf numFmtId="0" fontId="3" fillId="0" borderId="18" xfId="43" applyFont="1" applyBorder="1" applyAlignment="1">
      <alignment horizontal="center" vertical="center" wrapText="1"/>
    </xf>
    <xf numFmtId="0" fontId="1" fillId="0" borderId="17" xfId="43" applyBorder="1" applyAlignment="1">
      <alignment horizontal="center" vertical="center" wrapText="1"/>
    </xf>
    <xf numFmtId="0" fontId="1" fillId="0" borderId="18" xfId="43" applyBorder="1" applyAlignment="1">
      <alignment horizontal="center" vertical="center" wrapText="1"/>
    </xf>
    <xf numFmtId="0" fontId="3" fillId="30" borderId="18" xfId="43" applyFont="1" applyFill="1" applyBorder="1" applyAlignment="1">
      <alignment horizontal="center" vertical="center" wrapText="1"/>
    </xf>
    <xf numFmtId="16" fontId="3" fillId="0" borderId="16" xfId="43" applyNumberFormat="1" applyFont="1" applyBorder="1" applyAlignment="1">
      <alignment horizontal="center" vertical="center" wrapText="1"/>
    </xf>
    <xf numFmtId="0" fontId="3" fillId="0" borderId="16" xfId="43" applyFont="1" applyBorder="1" applyAlignment="1">
      <alignment horizontal="center" vertical="center" wrapText="1"/>
    </xf>
    <xf numFmtId="0" fontId="3" fillId="0" borderId="17" xfId="43" applyFont="1" applyBorder="1" applyAlignment="1">
      <alignment horizontal="center" vertical="center"/>
    </xf>
    <xf numFmtId="0" fontId="3" fillId="25" borderId="17" xfId="43" applyFont="1" applyFill="1" applyBorder="1" applyAlignment="1">
      <alignment horizontal="center" vertical="center" wrapText="1"/>
    </xf>
    <xf numFmtId="0" fontId="1" fillId="25" borderId="17" xfId="43" applyFill="1" applyBorder="1" applyAlignment="1">
      <alignment horizontal="center" vertical="center" wrapText="1"/>
    </xf>
    <xf numFmtId="2" fontId="4" fillId="25" borderId="17" xfId="43" applyNumberFormat="1" applyFont="1" applyFill="1" applyBorder="1" applyAlignment="1" applyProtection="1">
      <alignment horizontal="center" vertical="center"/>
      <protection locked="0"/>
    </xf>
    <xf numFmtId="2" fontId="1" fillId="25" borderId="17" xfId="43" applyNumberFormat="1" applyFill="1" applyBorder="1" applyAlignment="1" applyProtection="1">
      <alignment horizontal="center" vertical="center"/>
      <protection locked="0"/>
    </xf>
    <xf numFmtId="0" fontId="4" fillId="29" borderId="20" xfId="43" applyFont="1" applyFill="1" applyBorder="1" applyAlignment="1">
      <alignment horizontal="center" vertical="center" wrapText="1"/>
    </xf>
    <xf numFmtId="0" fontId="1" fillId="29" borderId="20" xfId="43" applyFill="1" applyBorder="1" applyAlignment="1">
      <alignment horizontal="center" vertical="center" wrapText="1"/>
    </xf>
    <xf numFmtId="0" fontId="3" fillId="0" borderId="12" xfId="43" applyFont="1" applyBorder="1" applyAlignment="1">
      <alignment horizontal="left" vertical="center"/>
    </xf>
    <xf numFmtId="0" fontId="1" fillId="0" borderId="20" xfId="43" applyBorder="1" applyAlignment="1">
      <alignment vertical="center"/>
    </xf>
    <xf numFmtId="0" fontId="1" fillId="0" borderId="12" xfId="43" applyBorder="1" applyAlignment="1">
      <alignment vertical="center"/>
    </xf>
    <xf numFmtId="43" fontId="3" fillId="0" borderId="10" xfId="45" applyFont="1" applyFill="1" applyBorder="1" applyAlignment="1" applyProtection="1">
      <alignment horizontal="right"/>
    </xf>
    <xf numFmtId="43" fontId="3" fillId="0" borderId="23" xfId="45" applyFont="1" applyFill="1" applyBorder="1" applyAlignment="1" applyProtection="1">
      <alignment horizontal="right"/>
    </xf>
    <xf numFmtId="0" fontId="4" fillId="0" borderId="19" xfId="43" applyFont="1" applyBorder="1" applyAlignment="1">
      <alignment vertical="top" wrapText="1"/>
    </xf>
    <xf numFmtId="0" fontId="4" fillId="0" borderId="15" xfId="43" applyFont="1" applyBorder="1" applyAlignment="1">
      <alignment vertical="top" wrapText="1"/>
    </xf>
    <xf numFmtId="0" fontId="1" fillId="0" borderId="19" xfId="43" applyBorder="1" applyAlignment="1">
      <alignment horizontal="center"/>
    </xf>
    <xf numFmtId="0" fontId="1" fillId="0" borderId="22" xfId="43" applyBorder="1" applyAlignment="1">
      <alignment horizontal="center"/>
    </xf>
    <xf numFmtId="0" fontId="3" fillId="0" borderId="15" xfId="43" applyFont="1" applyBorder="1" applyAlignment="1">
      <alignment horizontal="left"/>
    </xf>
    <xf numFmtId="0" fontId="3" fillId="0" borderId="10" xfId="43" applyFont="1" applyBorder="1" applyProtection="1"/>
    <xf numFmtId="0" fontId="3" fillId="0" borderId="11" xfId="43" applyFont="1" applyBorder="1" applyProtection="1"/>
    <xf numFmtId="0" fontId="3" fillId="0" borderId="23" xfId="43" applyFont="1" applyBorder="1" applyProtection="1"/>
    <xf numFmtId="0" fontId="4" fillId="0" borderId="12" xfId="43" applyFont="1" applyBorder="1" applyProtection="1"/>
    <xf numFmtId="0" fontId="3" fillId="0" borderId="0" xfId="43" applyFont="1" applyProtection="1"/>
    <xf numFmtId="0" fontId="4" fillId="0" borderId="20" xfId="43" applyFont="1" applyBorder="1" applyAlignment="1" applyProtection="1">
      <alignment horizontal="right"/>
    </xf>
    <xf numFmtId="0" fontId="3" fillId="0" borderId="20" xfId="43" applyFont="1" applyBorder="1" applyAlignment="1" applyProtection="1">
      <alignment horizontal="right"/>
    </xf>
    <xf numFmtId="0" fontId="3" fillId="0" borderId="13" xfId="43" applyFont="1" applyBorder="1" applyProtection="1"/>
    <xf numFmtId="0" fontId="3" fillId="0" borderId="14" xfId="43" applyFont="1" applyBorder="1" applyProtection="1"/>
    <xf numFmtId="0" fontId="3" fillId="0" borderId="14" xfId="43" applyFont="1" applyBorder="1" applyAlignment="1" applyProtection="1">
      <alignment horizontal="right"/>
    </xf>
    <xf numFmtId="0" fontId="3" fillId="0" borderId="21" xfId="43" applyFont="1" applyBorder="1" applyAlignment="1" applyProtection="1">
      <alignment horizontal="right"/>
    </xf>
    <xf numFmtId="0" fontId="3" fillId="0" borderId="16" xfId="43" applyFont="1" applyBorder="1" applyProtection="1"/>
    <xf numFmtId="0" fontId="3" fillId="0" borderId="17" xfId="43" applyFont="1" applyBorder="1" applyAlignment="1" applyProtection="1">
      <alignment horizontal="center"/>
    </xf>
    <xf numFmtId="0" fontId="4" fillId="0" borderId="0" xfId="43" applyFont="1" applyAlignment="1" applyProtection="1">
      <alignment horizontal="right"/>
    </xf>
    <xf numFmtId="0" fontId="4" fillId="0" borderId="0" xfId="43" applyFont="1" applyAlignment="1" applyProtection="1">
      <alignment horizontal="left"/>
    </xf>
    <xf numFmtId="0" fontId="3" fillId="0" borderId="20" xfId="43" applyFont="1" applyBorder="1" applyProtection="1"/>
    <xf numFmtId="0" fontId="4" fillId="0" borderId="0" xfId="43" applyFont="1" applyAlignment="1" applyProtection="1">
      <alignment horizontal="left" indent="1"/>
    </xf>
    <xf numFmtId="0" fontId="3" fillId="0" borderId="0" xfId="43" applyFont="1" applyAlignment="1" applyProtection="1">
      <alignment horizontal="left" indent="1"/>
    </xf>
    <xf numFmtId="0" fontId="3" fillId="0" borderId="18" xfId="43" applyFont="1" applyBorder="1" applyProtection="1"/>
    <xf numFmtId="0" fontId="3" fillId="0" borderId="21" xfId="43" applyFont="1" applyBorder="1" applyProtection="1"/>
    <xf numFmtId="0" fontId="3" fillId="0" borderId="17" xfId="43" applyFont="1" applyBorder="1" applyAlignment="1" applyProtection="1">
      <alignment horizontal="left"/>
    </xf>
    <xf numFmtId="0" fontId="3" fillId="0" borderId="12" xfId="43" applyFont="1" applyBorder="1" applyProtection="1"/>
    <xf numFmtId="16" fontId="3" fillId="0" borderId="17" xfId="43" quotePrefix="1" applyNumberFormat="1" applyFont="1" applyBorder="1" applyAlignment="1" applyProtection="1">
      <alignment horizontal="left"/>
    </xf>
    <xf numFmtId="0" fontId="3" fillId="0" borderId="12" xfId="43" quotePrefix="1" applyFont="1" applyBorder="1" applyProtection="1"/>
    <xf numFmtId="0" fontId="3" fillId="0" borderId="27" xfId="43" applyFont="1" applyBorder="1" applyAlignment="1" applyProtection="1">
      <alignment horizontal="center"/>
    </xf>
    <xf numFmtId="0" fontId="3" fillId="0" borderId="17" xfId="43" quotePrefix="1" applyFont="1" applyBorder="1" applyAlignment="1" applyProtection="1">
      <alignment horizontal="left"/>
    </xf>
    <xf numFmtId="4" fontId="3" fillId="26" borderId="17" xfId="43" applyNumberFormat="1" applyFont="1" applyFill="1" applyBorder="1" applyProtection="1"/>
    <xf numFmtId="0" fontId="3" fillId="0" borderId="18" xfId="43" applyFont="1" applyBorder="1" applyAlignment="1" applyProtection="1">
      <alignment horizontal="left"/>
    </xf>
    <xf numFmtId="0" fontId="3" fillId="24" borderId="12" xfId="43" applyFont="1" applyFill="1" applyBorder="1" applyProtection="1"/>
    <xf numFmtId="0" fontId="3" fillId="24" borderId="0" xfId="43" applyFont="1" applyFill="1" applyProtection="1"/>
    <xf numFmtId="0" fontId="3" fillId="24" borderId="23" xfId="43" applyFont="1" applyFill="1" applyBorder="1" applyProtection="1"/>
    <xf numFmtId="0" fontId="3" fillId="24" borderId="20" xfId="43" applyFont="1" applyFill="1" applyBorder="1" applyProtection="1"/>
    <xf numFmtId="0" fontId="3" fillId="24" borderId="31" xfId="43" applyFont="1" applyFill="1" applyBorder="1" applyAlignment="1" applyProtection="1">
      <alignment horizontal="center"/>
    </xf>
    <xf numFmtId="0" fontId="1" fillId="24" borderId="30" xfId="43" applyFill="1" applyBorder="1" applyAlignment="1" applyProtection="1">
      <alignment horizontal="center"/>
    </xf>
    <xf numFmtId="0" fontId="3" fillId="0" borderId="0" xfId="43" applyFont="1" applyAlignment="1" applyProtection="1">
      <alignment horizontal="right"/>
    </xf>
    <xf numFmtId="0" fontId="3" fillId="26" borderId="28" xfId="43" applyFont="1" applyFill="1" applyBorder="1" applyAlignment="1" applyProtection="1">
      <alignment horizontal="center"/>
    </xf>
    <xf numFmtId="0" fontId="1" fillId="26" borderId="26" xfId="43" applyFill="1" applyBorder="1" applyAlignment="1" applyProtection="1">
      <alignment horizontal="center"/>
    </xf>
    <xf numFmtId="0" fontId="1" fillId="26" borderId="25" xfId="43" applyFill="1" applyBorder="1" applyAlignment="1" applyProtection="1">
      <alignment horizontal="center"/>
    </xf>
    <xf numFmtId="0" fontId="1" fillId="0" borderId="0" xfId="43" applyProtection="1"/>
    <xf numFmtId="0" fontId="3" fillId="24" borderId="29" xfId="43" applyFont="1" applyFill="1" applyBorder="1" applyProtection="1"/>
    <xf numFmtId="0" fontId="3" fillId="24" borderId="26" xfId="43" applyFont="1" applyFill="1" applyBorder="1" applyAlignment="1" applyProtection="1">
      <alignment horizontal="center"/>
    </xf>
    <xf numFmtId="0" fontId="1" fillId="24" borderId="0" xfId="43" applyFill="1" applyProtection="1"/>
    <xf numFmtId="0" fontId="3" fillId="31" borderId="27" xfId="43" applyFont="1" applyFill="1" applyBorder="1" applyProtection="1"/>
    <xf numFmtId="0" fontId="3" fillId="0" borderId="28" xfId="43" quotePrefix="1" applyFont="1" applyBorder="1" applyProtection="1"/>
    <xf numFmtId="4" fontId="3" fillId="0" borderId="26" xfId="43" applyNumberFormat="1" applyFont="1" applyBorder="1" applyAlignment="1" applyProtection="1">
      <alignment horizontal="center"/>
    </xf>
    <xf numFmtId="0" fontId="1" fillId="0" borderId="25" xfId="43" applyBorder="1" applyProtection="1"/>
    <xf numFmtId="0" fontId="3" fillId="0" borderId="28" xfId="43" applyFont="1" applyBorder="1" applyProtection="1"/>
    <xf numFmtId="4" fontId="3" fillId="0" borderId="14" xfId="43" applyNumberFormat="1" applyFont="1" applyBorder="1" applyAlignment="1" applyProtection="1">
      <alignment horizontal="center"/>
    </xf>
    <xf numFmtId="0" fontId="3" fillId="24" borderId="17" xfId="43" applyFont="1" applyFill="1" applyBorder="1" applyProtection="1"/>
    <xf numFmtId="0" fontId="3" fillId="0" borderId="16" xfId="43" applyFont="1" applyBorder="1" applyAlignment="1" applyProtection="1">
      <alignment horizontal="left"/>
    </xf>
    <xf numFmtId="1" fontId="4" fillId="26" borderId="27" xfId="43" applyNumberFormat="1" applyFont="1" applyFill="1" applyBorder="1" applyAlignment="1" applyProtection="1">
      <alignment horizontal="center"/>
    </xf>
    <xf numFmtId="0" fontId="3" fillId="0" borderId="0" xfId="43" quotePrefix="1" applyFont="1" applyAlignment="1" applyProtection="1">
      <alignment horizontal="center"/>
    </xf>
    <xf numFmtId="4" fontId="3" fillId="0" borderId="0" xfId="43" applyNumberFormat="1" applyFont="1" applyAlignment="1" applyProtection="1">
      <alignment horizontal="right"/>
    </xf>
    <xf numFmtId="0" fontId="3" fillId="0" borderId="12" xfId="43" applyFont="1" applyBorder="1" applyAlignment="1" applyProtection="1">
      <alignment horizontal="left"/>
    </xf>
    <xf numFmtId="3" fontId="4" fillId="0" borderId="27" xfId="43" applyNumberFormat="1" applyFont="1" applyBorder="1" applyAlignment="1" applyProtection="1">
      <alignment horizontal="center"/>
    </xf>
    <xf numFmtId="0" fontId="3" fillId="0" borderId="0" xfId="43" quotePrefix="1" applyFont="1" applyAlignment="1" applyProtection="1">
      <alignment horizontal="right"/>
    </xf>
    <xf numFmtId="0" fontId="2" fillId="0" borderId="33" xfId="0" applyFont="1" applyBorder="1" applyAlignment="1" applyProtection="1">
      <alignment horizontal="left"/>
    </xf>
    <xf numFmtId="0" fontId="3" fillId="0" borderId="0" xfId="0" applyFont="1" applyAlignment="1" applyProtection="1">
      <alignment horizontal="left"/>
    </xf>
    <xf numFmtId="4" fontId="3" fillId="0" borderId="0" xfId="0" applyNumberFormat="1" applyFont="1" applyAlignment="1" applyProtection="1">
      <alignment horizontal="right"/>
    </xf>
    <xf numFmtId="0" fontId="3" fillId="0" borderId="0" xfId="0" applyFont="1" applyAlignment="1" applyProtection="1">
      <alignment horizontal="right"/>
    </xf>
    <xf numFmtId="4" fontId="36" fillId="0" borderId="0" xfId="43" applyNumberFormat="1" applyFont="1" applyAlignment="1" applyProtection="1">
      <alignment horizontal="right"/>
    </xf>
    <xf numFmtId="0" fontId="4" fillId="0" borderId="0" xfId="0" applyFont="1" applyAlignment="1" applyProtection="1">
      <alignment horizontal="left"/>
    </xf>
    <xf numFmtId="0" fontId="3" fillId="0" borderId="32" xfId="0" applyFont="1" applyBorder="1" applyAlignment="1" applyProtection="1">
      <alignment horizontal="center"/>
    </xf>
    <xf numFmtId="0" fontId="0" fillId="0" borderId="0" xfId="0" applyAlignment="1" applyProtection="1">
      <alignment horizontal="right"/>
    </xf>
    <xf numFmtId="0" fontId="3" fillId="0" borderId="0" xfId="0" quotePrefix="1" applyFont="1" applyAlignment="1" applyProtection="1">
      <alignment horizontal="right"/>
    </xf>
    <xf numFmtId="4" fontId="4" fillId="0" borderId="0" xfId="43" applyNumberFormat="1" applyFont="1" applyAlignment="1" applyProtection="1">
      <alignment horizontal="right"/>
    </xf>
    <xf numFmtId="0" fontId="3" fillId="0" borderId="17" xfId="43" applyFont="1" applyBorder="1" applyProtection="1"/>
    <xf numFmtId="0" fontId="3" fillId="0" borderId="18" xfId="43" applyFont="1" applyBorder="1" applyAlignment="1" applyProtection="1">
      <alignment horizontal="center"/>
    </xf>
    <xf numFmtId="0" fontId="48" fillId="0" borderId="12" xfId="43" applyFont="1" applyBorder="1" applyAlignment="1" applyProtection="1">
      <alignment horizontal="left" vertical="top" wrapText="1" indent="2"/>
    </xf>
    <xf numFmtId="0" fontId="48" fillId="0" borderId="0" xfId="43" applyFont="1" applyAlignment="1" applyProtection="1">
      <alignment horizontal="left" vertical="top" indent="2"/>
    </xf>
    <xf numFmtId="0" fontId="48" fillId="0" borderId="20" xfId="43" applyFont="1" applyBorder="1" applyAlignment="1" applyProtection="1">
      <alignment horizontal="left" vertical="top" indent="2"/>
    </xf>
    <xf numFmtId="0" fontId="3" fillId="0" borderId="17" xfId="43" applyFont="1" applyBorder="1" applyAlignment="1" applyProtection="1">
      <alignment horizontal="left" vertical="top" indent="2"/>
    </xf>
    <xf numFmtId="4" fontId="3" fillId="0" borderId="17" xfId="43" applyNumberFormat="1" applyFont="1" applyBorder="1" applyAlignment="1" applyProtection="1">
      <alignment horizontal="right"/>
    </xf>
    <xf numFmtId="4" fontId="3" fillId="0" borderId="17" xfId="43" applyNumberFormat="1" applyFont="1" applyBorder="1" applyProtection="1"/>
    <xf numFmtId="0" fontId="48" fillId="0" borderId="12" xfId="43" applyFont="1" applyBorder="1" applyAlignment="1" applyProtection="1">
      <alignment horizontal="left" vertical="top" indent="2"/>
    </xf>
    <xf numFmtId="0" fontId="5" fillId="0" borderId="16" xfId="43" applyFont="1" applyBorder="1" applyAlignment="1" applyProtection="1">
      <alignment horizontal="left" vertical="center" wrapText="1"/>
    </xf>
    <xf numFmtId="0" fontId="1" fillId="0" borderId="18" xfId="43" applyBorder="1" applyAlignment="1" applyProtection="1">
      <alignment horizontal="left" wrapText="1"/>
    </xf>
    <xf numFmtId="0" fontId="3" fillId="0" borderId="17" xfId="43" applyFont="1" applyBorder="1" applyAlignment="1" applyProtection="1">
      <alignment horizontal="left" vertical="top"/>
    </xf>
    <xf numFmtId="0" fontId="3" fillId="0" borderId="18" xfId="43" applyFont="1" applyBorder="1" applyAlignment="1" applyProtection="1">
      <alignment horizontal="left" vertical="top" indent="2"/>
    </xf>
    <xf numFmtId="0" fontId="3" fillId="0" borderId="14" xfId="43" applyFont="1" applyBorder="1" applyAlignment="1" applyProtection="1">
      <alignment vertical="top"/>
    </xf>
    <xf numFmtId="4" fontId="3" fillId="0" borderId="18" xfId="43" applyNumberFormat="1" applyFont="1" applyBorder="1" applyAlignment="1" applyProtection="1">
      <alignment horizontal="right" vertical="top"/>
    </xf>
    <xf numFmtId="4" fontId="3" fillId="0" borderId="18" xfId="43" applyNumberFormat="1" applyFont="1" applyBorder="1" applyAlignment="1" applyProtection="1">
      <alignment vertical="top"/>
    </xf>
    <xf numFmtId="0" fontId="41" fillId="0" borderId="24" xfId="43" applyFont="1" applyBorder="1" applyAlignment="1" applyProtection="1">
      <alignment horizontal="left" vertical="top" wrapText="1"/>
    </xf>
    <xf numFmtId="0" fontId="41" fillId="0" borderId="17" xfId="43" applyFont="1" applyBorder="1" applyAlignment="1" applyProtection="1">
      <alignment horizontal="center" wrapText="1"/>
    </xf>
    <xf numFmtId="0" fontId="2" fillId="0" borderId="17" xfId="43" applyFont="1" applyBorder="1" applyAlignment="1" applyProtection="1">
      <alignment horizontal="center" wrapText="1"/>
    </xf>
    <xf numFmtId="0" fontId="2" fillId="0" borderId="18" xfId="43" applyFont="1" applyBorder="1" applyAlignment="1" applyProtection="1">
      <alignment horizontal="center" wrapText="1"/>
    </xf>
    <xf numFmtId="4" fontId="3" fillId="0" borderId="17" xfId="0" applyNumberFormat="1" applyFont="1" applyBorder="1" applyProtection="1"/>
    <xf numFmtId="4" fontId="3" fillId="0" borderId="18" xfId="43" applyNumberFormat="1" applyFont="1" applyBorder="1" applyAlignment="1" applyProtection="1">
      <alignment horizontal="right"/>
    </xf>
    <xf numFmtId="0" fontId="5" fillId="0" borderId="17" xfId="43" applyFont="1" applyBorder="1" applyProtection="1"/>
    <xf numFmtId="4" fontId="3" fillId="0" borderId="24" xfId="43" applyNumberFormat="1" applyFont="1" applyBorder="1" applyAlignment="1" applyProtection="1">
      <alignment horizontal="right"/>
    </xf>
    <xf numFmtId="0" fontId="5" fillId="0" borderId="16" xfId="43" applyFont="1" applyBorder="1" applyProtection="1"/>
    <xf numFmtId="0" fontId="3" fillId="24" borderId="13" xfId="43" applyFont="1" applyFill="1" applyBorder="1" applyAlignment="1" applyProtection="1">
      <alignment horizontal="right"/>
    </xf>
    <xf numFmtId="164" fontId="3" fillId="0" borderId="18" xfId="43" applyNumberFormat="1" applyFont="1" applyBorder="1" applyProtection="1"/>
    <xf numFmtId="0" fontId="3" fillId="0" borderId="19" xfId="43" applyFont="1" applyBorder="1" applyProtection="1"/>
    <xf numFmtId="164" fontId="3" fillId="0" borderId="12" xfId="43" applyNumberFormat="1" applyFont="1" applyBorder="1" applyAlignment="1" applyProtection="1">
      <alignment horizontal="right"/>
    </xf>
    <xf numFmtId="2" fontId="3" fillId="0" borderId="12" xfId="43" applyNumberFormat="1" applyFont="1" applyBorder="1" applyProtection="1"/>
    <xf numFmtId="44" fontId="3" fillId="0" borderId="11" xfId="46" applyFont="1" applyBorder="1" applyProtection="1"/>
    <xf numFmtId="0" fontId="48" fillId="0" borderId="13" xfId="43" applyFont="1" applyBorder="1" applyAlignment="1" applyProtection="1">
      <alignment horizontal="left" vertical="top" indent="2"/>
    </xf>
    <xf numFmtId="0" fontId="48" fillId="0" borderId="14" xfId="43" applyFont="1" applyBorder="1" applyAlignment="1" applyProtection="1">
      <alignment horizontal="left" vertical="top" indent="2"/>
    </xf>
    <xf numFmtId="0" fontId="48" fillId="0" borderId="21" xfId="43" applyFont="1" applyBorder="1" applyAlignment="1" applyProtection="1">
      <alignment horizontal="left" vertical="top" indent="2"/>
    </xf>
    <xf numFmtId="0" fontId="3" fillId="0" borderId="17" xfId="43" quotePrefix="1" applyFont="1" applyBorder="1" applyAlignment="1" applyProtection="1">
      <alignment horizontal="left" vertical="top"/>
    </xf>
    <xf numFmtId="0" fontId="3" fillId="0" borderId="12" xfId="43" applyFont="1" applyBorder="1" applyAlignment="1" applyProtection="1">
      <alignment horizontal="left" vertical="top" wrapText="1"/>
    </xf>
    <xf numFmtId="0" fontId="3" fillId="0" borderId="0" xfId="43" applyFont="1" applyAlignment="1" applyProtection="1">
      <alignment horizontal="left" vertical="top" wrapText="1"/>
    </xf>
    <xf numFmtId="4" fontId="3" fillId="0" borderId="24" xfId="43" applyNumberFormat="1" applyFont="1" applyBorder="1" applyAlignment="1" applyProtection="1">
      <alignment horizontal="right" vertical="center"/>
    </xf>
    <xf numFmtId="0" fontId="3" fillId="24" borderId="18" xfId="43" applyFont="1" applyFill="1" applyBorder="1" applyProtection="1"/>
    <xf numFmtId="0" fontId="3" fillId="0" borderId="16" xfId="43" quotePrefix="1" applyFont="1" applyBorder="1" applyAlignment="1" applyProtection="1">
      <alignment horizontal="left"/>
    </xf>
    <xf numFmtId="0" fontId="3" fillId="24" borderId="16" xfId="43" applyFont="1" applyFill="1" applyBorder="1" applyProtection="1"/>
    <xf numFmtId="0" fontId="3" fillId="0" borderId="13" xfId="43" applyFont="1" applyBorder="1" applyAlignment="1" applyProtection="1">
      <alignment horizontal="center"/>
    </xf>
    <xf numFmtId="0" fontId="3" fillId="0" borderId="37" xfId="43" applyFont="1" applyBorder="1" applyProtection="1"/>
    <xf numFmtId="0" fontId="3" fillId="0" borderId="21" xfId="43" applyFont="1" applyBorder="1" applyAlignment="1" applyProtection="1">
      <alignment horizontal="right"/>
    </xf>
    <xf numFmtId="0" fontId="3" fillId="0" borderId="18" xfId="43" applyFont="1" applyBorder="1" applyAlignment="1" applyProtection="1">
      <alignment horizontal="right"/>
    </xf>
    <xf numFmtId="0" fontId="3" fillId="0" borderId="21" xfId="43" applyFont="1" applyBorder="1" applyAlignment="1" applyProtection="1">
      <alignment horizontal="center"/>
    </xf>
    <xf numFmtId="0" fontId="3" fillId="0" borderId="17" xfId="43" quotePrefix="1" applyFont="1" applyBorder="1" applyAlignment="1" applyProtection="1">
      <alignment horizontal="left" vertical="top" wrapText="1"/>
    </xf>
    <xf numFmtId="0" fontId="3" fillId="0" borderId="36" xfId="43" applyFont="1" applyBorder="1" applyAlignment="1" applyProtection="1">
      <alignment horizontal="center" vertical="center"/>
    </xf>
    <xf numFmtId="0" fontId="3" fillId="0" borderId="42" xfId="43" applyFont="1" applyBorder="1" applyProtection="1"/>
    <xf numFmtId="0" fontId="3" fillId="0" borderId="38" xfId="43" applyFont="1" applyBorder="1" applyAlignment="1" applyProtection="1">
      <alignment horizontal="center"/>
    </xf>
    <xf numFmtId="0" fontId="3" fillId="0" borderId="39" xfId="43" applyFont="1" applyBorder="1" applyAlignment="1" applyProtection="1">
      <alignment horizontal="center"/>
    </xf>
    <xf numFmtId="4" fontId="3" fillId="0" borderId="20" xfId="43" applyNumberFormat="1" applyFont="1" applyBorder="1" applyAlignment="1" applyProtection="1">
      <alignment vertical="top"/>
    </xf>
    <xf numFmtId="0" fontId="3" fillId="0" borderId="40" xfId="43" applyFont="1" applyBorder="1" applyAlignment="1" applyProtection="1">
      <alignment horizontal="center"/>
    </xf>
    <xf numFmtId="2" fontId="3" fillId="31" borderId="36" xfId="43" applyNumberFormat="1" applyFont="1" applyFill="1" applyBorder="1" applyAlignment="1" applyProtection="1">
      <alignment horizontal="right"/>
    </xf>
    <xf numFmtId="0" fontId="3" fillId="0" borderId="17" xfId="43" applyFont="1" applyBorder="1" applyAlignment="1" applyProtection="1">
      <alignment horizontal="center" vertical="top" wrapText="1"/>
    </xf>
    <xf numFmtId="0" fontId="3" fillId="0" borderId="12" xfId="43" applyFont="1" applyBorder="1" applyAlignment="1" applyProtection="1">
      <alignment wrapText="1"/>
    </xf>
    <xf numFmtId="0" fontId="3" fillId="0" borderId="20" xfId="43" applyFont="1" applyBorder="1" applyAlignment="1" applyProtection="1">
      <alignment wrapText="1"/>
    </xf>
    <xf numFmtId="0" fontId="3" fillId="0" borderId="12" xfId="43" applyFont="1" applyBorder="1" applyAlignment="1" applyProtection="1">
      <alignment horizontal="center"/>
    </xf>
    <xf numFmtId="4" fontId="3" fillId="0" borderId="33" xfId="43" applyNumberFormat="1" applyFont="1" applyBorder="1" applyProtection="1"/>
    <xf numFmtId="4" fontId="3" fillId="0" borderId="72" xfId="43" applyNumberFormat="1" applyFont="1" applyBorder="1" applyProtection="1"/>
    <xf numFmtId="0" fontId="3" fillId="0" borderId="20" xfId="43" applyFont="1" applyBorder="1" applyAlignment="1" applyProtection="1">
      <alignment horizontal="center"/>
    </xf>
    <xf numFmtId="0" fontId="3" fillId="0" borderId="12" xfId="43" applyFont="1" applyBorder="1" applyAlignment="1" applyProtection="1">
      <alignment vertical="top" wrapText="1"/>
    </xf>
    <xf numFmtId="0" fontId="3" fillId="0" borderId="20" xfId="43" applyFont="1" applyBorder="1" applyAlignment="1" applyProtection="1">
      <alignment vertical="top" wrapText="1"/>
    </xf>
    <xf numFmtId="4" fontId="3" fillId="0" borderId="33" xfId="43" applyNumberFormat="1" applyFont="1" applyBorder="1" applyAlignment="1" applyProtection="1">
      <alignment vertical="top"/>
    </xf>
    <xf numFmtId="4" fontId="3" fillId="0" borderId="64" xfId="43" applyNumberFormat="1" applyFont="1" applyBorder="1" applyAlignment="1" applyProtection="1">
      <alignment vertical="top"/>
    </xf>
    <xf numFmtId="4" fontId="3" fillId="0" borderId="17" xfId="43" applyNumberFormat="1" applyFont="1" applyBorder="1" applyAlignment="1" applyProtection="1">
      <alignment vertical="top"/>
    </xf>
    <xf numFmtId="2" fontId="3" fillId="0" borderId="17" xfId="43" applyNumberFormat="1" applyFont="1" applyBorder="1" applyAlignment="1" applyProtection="1">
      <alignment horizontal="center"/>
    </xf>
    <xf numFmtId="0" fontId="3" fillId="0" borderId="18" xfId="43" applyFont="1" applyBorder="1" applyAlignment="1" applyProtection="1">
      <alignment horizontal="center" vertical="top" wrapText="1"/>
    </xf>
    <xf numFmtId="0" fontId="3" fillId="0" borderId="13" xfId="43" applyFont="1" applyBorder="1" applyAlignment="1" applyProtection="1">
      <alignment vertical="top" wrapText="1"/>
    </xf>
    <xf numFmtId="0" fontId="3" fillId="0" borderId="21" xfId="43" applyFont="1" applyBorder="1" applyAlignment="1" applyProtection="1">
      <alignment vertical="top" wrapText="1"/>
    </xf>
    <xf numFmtId="2" fontId="3" fillId="0" borderId="18" xfId="43" applyNumberFormat="1" applyFont="1" applyBorder="1" applyAlignment="1" applyProtection="1">
      <alignment horizontal="center"/>
    </xf>
    <xf numFmtId="4" fontId="3" fillId="0" borderId="37" xfId="43" applyNumberFormat="1" applyFont="1" applyBorder="1" applyProtection="1"/>
    <xf numFmtId="4" fontId="3" fillId="0" borderId="21" xfId="43" applyNumberFormat="1" applyFont="1" applyBorder="1" applyProtection="1"/>
    <xf numFmtId="4" fontId="3" fillId="0" borderId="21" xfId="43" applyNumberFormat="1" applyFont="1" applyBorder="1" applyAlignment="1" applyProtection="1">
      <alignment vertical="top"/>
    </xf>
    <xf numFmtId="0" fontId="3" fillId="0" borderId="12" xfId="43" applyFont="1" applyBorder="1" applyAlignment="1" applyProtection="1">
      <alignment horizontal="center" vertical="top" wrapText="1"/>
    </xf>
    <xf numFmtId="0" fontId="3" fillId="0" borderId="0" xfId="43" applyFont="1" applyAlignment="1" applyProtection="1">
      <alignment vertical="top" wrapText="1"/>
    </xf>
    <xf numFmtId="2" fontId="3" fillId="0" borderId="14" xfId="43" applyNumberFormat="1" applyFont="1" applyBorder="1" applyAlignment="1" applyProtection="1">
      <alignment horizontal="center"/>
    </xf>
    <xf numFmtId="4" fontId="3" fillId="0" borderId="14" xfId="43" applyNumberFormat="1" applyFont="1" applyBorder="1" applyProtection="1"/>
    <xf numFmtId="4" fontId="1" fillId="0" borderId="14" xfId="43" applyNumberFormat="1" applyBorder="1" applyProtection="1"/>
    <xf numFmtId="4" fontId="1" fillId="0" borderId="14" xfId="43" applyNumberFormat="1" applyBorder="1" applyAlignment="1" applyProtection="1">
      <alignment horizontal="right"/>
    </xf>
    <xf numFmtId="0" fontId="1" fillId="0" borderId="14" xfId="43" applyBorder="1" applyAlignment="1" applyProtection="1">
      <alignment horizontal="right"/>
    </xf>
    <xf numFmtId="0" fontId="3" fillId="24" borderId="10" xfId="43" applyFont="1" applyFill="1" applyBorder="1" applyAlignment="1" applyProtection="1">
      <alignment horizontal="center"/>
    </xf>
    <xf numFmtId="2" fontId="3" fillId="0" borderId="10" xfId="43" applyNumberFormat="1" applyFont="1" applyBorder="1" applyProtection="1"/>
    <xf numFmtId="2" fontId="1" fillId="0" borderId="11" xfId="43" applyNumberFormat="1" applyBorder="1" applyProtection="1"/>
    <xf numFmtId="2" fontId="1" fillId="0" borderId="23" xfId="43" applyNumberFormat="1" applyBorder="1" applyProtection="1"/>
    <xf numFmtId="0" fontId="3" fillId="27" borderId="16" xfId="43" applyFont="1" applyFill="1" applyBorder="1" applyProtection="1"/>
    <xf numFmtId="0" fontId="3" fillId="0" borderId="12" xfId="0" applyFont="1" applyBorder="1" applyAlignment="1" applyProtection="1">
      <alignment horizontal="left"/>
    </xf>
    <xf numFmtId="0" fontId="4" fillId="0" borderId="12" xfId="0" applyFont="1" applyBorder="1" applyProtection="1"/>
    <xf numFmtId="0" fontId="4" fillId="0" borderId="0" xfId="0" applyFont="1" applyProtection="1"/>
    <xf numFmtId="0" fontId="3" fillId="0" borderId="0" xfId="0" applyFont="1" applyProtection="1"/>
    <xf numFmtId="4" fontId="4" fillId="27" borderId="17" xfId="0" applyNumberFormat="1" applyFont="1" applyFill="1" applyBorder="1" applyAlignment="1" applyProtection="1">
      <alignment horizontal="right"/>
    </xf>
    <xf numFmtId="0" fontId="3" fillId="0" borderId="17" xfId="0" quotePrefix="1" applyFont="1" applyBorder="1" applyAlignment="1" applyProtection="1">
      <alignment horizontal="left"/>
    </xf>
    <xf numFmtId="0" fontId="3" fillId="0" borderId="12" xfId="0" applyFont="1" applyBorder="1" applyProtection="1"/>
    <xf numFmtId="4" fontId="3" fillId="27" borderId="17" xfId="0" applyNumberFormat="1" applyFont="1" applyFill="1" applyBorder="1" applyAlignment="1" applyProtection="1">
      <alignment horizontal="right"/>
    </xf>
    <xf numFmtId="0" fontId="3" fillId="0" borderId="20" xfId="0" applyFont="1" applyBorder="1" applyProtection="1"/>
    <xf numFmtId="0" fontId="3" fillId="0" borderId="18" xfId="0" quotePrefix="1" applyFont="1" applyBorder="1" applyAlignment="1" applyProtection="1">
      <alignment horizontal="left"/>
    </xf>
    <xf numFmtId="0" fontId="3" fillId="0" borderId="13" xfId="0" applyFont="1" applyBorder="1" applyProtection="1"/>
    <xf numFmtId="0" fontId="3" fillId="0" borderId="14" xfId="0" applyFont="1" applyBorder="1" applyProtection="1"/>
    <xf numFmtId="0" fontId="3" fillId="0" borderId="21" xfId="0" applyFont="1" applyBorder="1" applyProtection="1"/>
    <xf numFmtId="0" fontId="3" fillId="0" borderId="16" xfId="0" applyFont="1" applyBorder="1" applyProtection="1"/>
    <xf numFmtId="0" fontId="3" fillId="0" borderId="10" xfId="0" applyFont="1" applyBorder="1" applyProtection="1"/>
    <xf numFmtId="0" fontId="3" fillId="0" borderId="11" xfId="0" applyFont="1" applyBorder="1" applyProtection="1"/>
    <xf numFmtId="3" fontId="3" fillId="0" borderId="16" xfId="0" applyNumberFormat="1" applyFont="1" applyBorder="1" applyProtection="1"/>
    <xf numFmtId="3" fontId="3" fillId="24" borderId="17" xfId="0" applyNumberFormat="1" applyFont="1" applyFill="1" applyBorder="1" applyProtection="1"/>
    <xf numFmtId="16" fontId="3" fillId="0" borderId="12" xfId="0" quotePrefix="1" applyNumberFormat="1" applyFont="1" applyBorder="1" applyAlignment="1" applyProtection="1">
      <alignment horizontal="left"/>
    </xf>
    <xf numFmtId="0" fontId="3" fillId="0" borderId="0" xfId="0" quotePrefix="1" applyFont="1" applyProtection="1"/>
    <xf numFmtId="0" fontId="3" fillId="0" borderId="13" xfId="0" quotePrefix="1" applyFont="1" applyBorder="1" applyAlignment="1" applyProtection="1">
      <alignment horizontal="left"/>
    </xf>
    <xf numFmtId="0" fontId="3" fillId="0" borderId="13" xfId="0" quotePrefix="1" applyFont="1" applyBorder="1" applyProtection="1"/>
    <xf numFmtId="0" fontId="3" fillId="0" borderId="14" xfId="0" quotePrefix="1" applyFont="1" applyBorder="1" applyProtection="1"/>
    <xf numFmtId="3" fontId="3" fillId="0" borderId="18" xfId="0" applyNumberFormat="1" applyFont="1" applyBorder="1" applyProtection="1"/>
    <xf numFmtId="0" fontId="3" fillId="0" borderId="12" xfId="0" quotePrefix="1" applyFont="1" applyBorder="1" applyAlignment="1" applyProtection="1">
      <alignment horizontal="left"/>
    </xf>
    <xf numFmtId="0" fontId="3" fillId="0" borderId="12" xfId="0" quotePrefix="1" applyFont="1" applyBorder="1" applyProtection="1"/>
    <xf numFmtId="3" fontId="3" fillId="0" borderId="17" xfId="0" applyNumberFormat="1" applyFont="1" applyBorder="1" applyProtection="1"/>
    <xf numFmtId="4" fontId="4" fillId="0" borderId="17" xfId="0" applyNumberFormat="1" applyFont="1" applyBorder="1" applyAlignment="1" applyProtection="1">
      <alignment horizontal="right"/>
    </xf>
    <xf numFmtId="0" fontId="3" fillId="0" borderId="20" xfId="0" quotePrefix="1" applyFont="1" applyBorder="1" applyProtection="1"/>
    <xf numFmtId="4" fontId="3" fillId="0" borderId="20" xfId="0" applyNumberFormat="1" applyFont="1" applyBorder="1" applyAlignment="1" applyProtection="1">
      <alignment horizontal="right"/>
    </xf>
    <xf numFmtId="0" fontId="3" fillId="0" borderId="23" xfId="0" quotePrefix="1" applyFont="1" applyBorder="1" applyAlignment="1" applyProtection="1">
      <alignment horizontal="left"/>
    </xf>
    <xf numFmtId="0" fontId="4" fillId="0" borderId="11" xfId="0" applyFont="1" applyBorder="1" applyProtection="1"/>
    <xf numFmtId="0" fontId="3" fillId="0" borderId="23" xfId="0" quotePrefix="1" applyFont="1" applyBorder="1" applyProtection="1"/>
    <xf numFmtId="4" fontId="3" fillId="0" borderId="11" xfId="0" applyNumberFormat="1" applyFont="1" applyBorder="1" applyAlignment="1" applyProtection="1">
      <alignment horizontal="right"/>
    </xf>
    <xf numFmtId="2" fontId="3" fillId="0" borderId="25" xfId="43" quotePrefix="1" applyNumberFormat="1" applyFont="1" applyBorder="1" applyAlignment="1" applyProtection="1">
      <alignment horizontal="center"/>
    </xf>
    <xf numFmtId="4" fontId="3" fillId="0" borderId="20" xfId="43" applyNumberFormat="1" applyFont="1" applyBorder="1" applyAlignment="1" applyProtection="1">
      <alignment horizontal="right"/>
    </xf>
    <xf numFmtId="0" fontId="3" fillId="0" borderId="18" xfId="43" quotePrefix="1" applyFont="1" applyBorder="1" applyAlignment="1" applyProtection="1">
      <alignment horizontal="left"/>
    </xf>
    <xf numFmtId="1" fontId="3" fillId="0" borderId="14" xfId="43" quotePrefix="1" applyNumberFormat="1" applyFont="1" applyBorder="1" applyAlignment="1" applyProtection="1">
      <alignment horizontal="center"/>
    </xf>
    <xf numFmtId="0" fontId="3" fillId="0" borderId="14" xfId="43" applyFont="1" applyBorder="1" applyAlignment="1" applyProtection="1">
      <alignment horizontal="right"/>
    </xf>
    <xf numFmtId="4" fontId="3" fillId="0" borderId="14" xfId="43" applyNumberFormat="1" applyFont="1" applyBorder="1" applyAlignment="1" applyProtection="1">
      <alignment horizontal="right"/>
    </xf>
    <xf numFmtId="0" fontId="4" fillId="0" borderId="14" xfId="0" applyFont="1" applyBorder="1" applyProtection="1"/>
    <xf numFmtId="0" fontId="4" fillId="0" borderId="14" xfId="0" quotePrefix="1" applyFont="1" applyBorder="1" applyProtection="1"/>
    <xf numFmtId="4" fontId="4" fillId="0" borderId="18" xfId="0" applyNumberFormat="1" applyFont="1" applyBorder="1" applyAlignment="1" applyProtection="1">
      <alignment horizontal="right"/>
    </xf>
    <xf numFmtId="0" fontId="3" fillId="0" borderId="10" xfId="0" quotePrefix="1" applyFont="1" applyBorder="1" applyAlignment="1" applyProtection="1">
      <alignment horizontal="left"/>
    </xf>
    <xf numFmtId="0" fontId="3" fillId="0" borderId="11" xfId="0" quotePrefix="1" applyFont="1" applyBorder="1" applyProtection="1"/>
    <xf numFmtId="4" fontId="3" fillId="0" borderId="16" xfId="0" applyNumberFormat="1" applyFont="1" applyBorder="1" applyAlignment="1" applyProtection="1">
      <alignment horizontal="right"/>
    </xf>
    <xf numFmtId="1" fontId="3" fillId="0" borderId="27" xfId="0" applyNumberFormat="1" applyFont="1" applyBorder="1" applyAlignment="1" applyProtection="1">
      <alignment horizontal="center"/>
    </xf>
    <xf numFmtId="4" fontId="3" fillId="0" borderId="17" xfId="0" applyNumberFormat="1" applyFont="1" applyBorder="1" applyAlignment="1" applyProtection="1">
      <alignment horizontal="right"/>
    </xf>
    <xf numFmtId="0" fontId="0" fillId="0" borderId="12" xfId="0" applyBorder="1" applyAlignment="1" applyProtection="1">
      <alignment horizontal="left"/>
    </xf>
    <xf numFmtId="0" fontId="0" fillId="0" borderId="12" xfId="0" applyBorder="1" applyProtection="1"/>
    <xf numFmtId="0" fontId="0" fillId="0" borderId="0" xfId="0" applyProtection="1"/>
    <xf numFmtId="3" fontId="0" fillId="0" borderId="17" xfId="0" applyNumberFormat="1" applyBorder="1" applyProtection="1"/>
    <xf numFmtId="0" fontId="3" fillId="0" borderId="18" xfId="0" applyFont="1" applyBorder="1" applyAlignment="1" applyProtection="1">
      <alignment horizontal="center"/>
    </xf>
    <xf numFmtId="0" fontId="3" fillId="0" borderId="13" xfId="43" applyFont="1" applyBorder="1" applyAlignment="1" applyProtection="1">
      <alignment vertical="top"/>
    </xf>
    <xf numFmtId="44" fontId="3" fillId="0" borderId="13" xfId="46" applyFont="1" applyBorder="1" applyProtection="1"/>
    <xf numFmtId="2" fontId="3" fillId="0" borderId="17" xfId="43" applyNumberFormat="1" applyFont="1" applyBorder="1" applyAlignment="1" applyProtection="1">
      <alignment horizontal="center" vertical="top" wrapText="1"/>
    </xf>
    <xf numFmtId="0" fontId="3" fillId="0" borderId="12" xfId="43" quotePrefix="1" applyFont="1" applyBorder="1" applyAlignment="1" applyProtection="1">
      <alignment horizontal="left"/>
    </xf>
    <xf numFmtId="2" fontId="3" fillId="0" borderId="27" xfId="43" quotePrefix="1" applyNumberFormat="1" applyFont="1" applyBorder="1" applyAlignment="1" applyProtection="1">
      <alignment horizontal="center"/>
    </xf>
    <xf numFmtId="4" fontId="3" fillId="0" borderId="18" xfId="0" applyNumberFormat="1" applyFont="1" applyBorder="1" applyAlignment="1" applyProtection="1">
      <alignment horizontal="right"/>
    </xf>
    <xf numFmtId="0" fontId="4" fillId="0" borderId="10" xfId="0" applyFont="1" applyBorder="1" applyProtection="1"/>
    <xf numFmtId="4" fontId="4" fillId="0" borderId="16" xfId="0" applyNumberFormat="1" applyFont="1" applyBorder="1" applyAlignment="1" applyProtection="1">
      <alignment horizontal="right"/>
    </xf>
    <xf numFmtId="0" fontId="3" fillId="0" borderId="23" xfId="43" applyFont="1" applyBorder="1" applyAlignment="1" applyProtection="1">
      <alignment horizontal="right" indent="1"/>
    </xf>
    <xf numFmtId="0" fontId="3" fillId="0" borderId="0" xfId="43" applyFont="1" applyAlignment="1" applyProtection="1">
      <alignment horizontal="right" indent="1"/>
    </xf>
    <xf numFmtId="0" fontId="3" fillId="0" borderId="20" xfId="43" applyFont="1" applyBorder="1" applyAlignment="1" applyProtection="1">
      <alignment horizontal="right" indent="1"/>
    </xf>
    <xf numFmtId="0" fontId="1" fillId="0" borderId="20" xfId="43" applyBorder="1" applyAlignment="1" applyProtection="1">
      <alignment horizontal="right" indent="1"/>
    </xf>
    <xf numFmtId="0" fontId="4" fillId="0" borderId="13" xfId="43" applyFont="1" applyBorder="1" applyProtection="1"/>
    <xf numFmtId="0" fontId="4" fillId="0" borderId="14" xfId="43" applyFont="1" applyBorder="1" applyProtection="1"/>
    <xf numFmtId="0" fontId="3" fillId="0" borderId="14" xfId="43" applyFont="1" applyBorder="1" applyAlignment="1" applyProtection="1">
      <alignment horizontal="right" indent="1"/>
    </xf>
    <xf numFmtId="0" fontId="3" fillId="0" borderId="21" xfId="43" applyFont="1" applyBorder="1" applyAlignment="1" applyProtection="1">
      <alignment horizontal="right" indent="1"/>
    </xf>
    <xf numFmtId="0" fontId="3" fillId="0" borderId="15" xfId="43" applyFont="1" applyBorder="1" applyProtection="1"/>
    <xf numFmtId="0" fontId="3" fillId="0" borderId="16" xfId="43" applyFont="1" applyBorder="1" applyAlignment="1" applyProtection="1">
      <alignment horizontal="right" indent="1"/>
    </xf>
    <xf numFmtId="4" fontId="3" fillId="26" borderId="17" xfId="43" applyNumberFormat="1" applyFont="1" applyFill="1" applyBorder="1" applyAlignment="1" applyProtection="1">
      <alignment horizontal="right"/>
    </xf>
    <xf numFmtId="0" fontId="3" fillId="0" borderId="17" xfId="43" quotePrefix="1" applyFont="1" applyBorder="1" applyProtection="1"/>
    <xf numFmtId="0" fontId="3" fillId="0" borderId="16" xfId="43" applyFont="1" applyBorder="1" applyAlignment="1" applyProtection="1">
      <alignment horizontal="center"/>
    </xf>
    <xf numFmtId="0" fontId="3" fillId="0" borderId="24" xfId="43" applyFont="1" applyBorder="1" applyAlignment="1" applyProtection="1">
      <alignment horizontal="center"/>
    </xf>
    <xf numFmtId="4" fontId="3" fillId="0" borderId="18" xfId="43" applyNumberFormat="1" applyFont="1" applyBorder="1" applyAlignment="1" applyProtection="1">
      <alignment horizontal="right" indent="1"/>
    </xf>
    <xf numFmtId="0" fontId="3" fillId="0" borderId="0" xfId="43" applyFont="1" applyAlignment="1" applyProtection="1">
      <alignment horizontal="center"/>
    </xf>
    <xf numFmtId="0" fontId="3" fillId="24" borderId="20" xfId="43" applyFont="1" applyFill="1" applyBorder="1" applyAlignment="1" applyProtection="1">
      <alignment horizontal="right" indent="1"/>
    </xf>
    <xf numFmtId="0" fontId="3" fillId="24" borderId="17" xfId="43" applyFont="1" applyFill="1" applyBorder="1" applyAlignment="1" applyProtection="1">
      <alignment horizontal="right" indent="1"/>
    </xf>
    <xf numFmtId="0" fontId="4" fillId="0" borderId="24" xfId="43" applyFont="1" applyBorder="1" applyAlignment="1" applyProtection="1">
      <alignment horizontal="center"/>
    </xf>
    <xf numFmtId="4" fontId="3" fillId="0" borderId="19" xfId="43" applyNumberFormat="1" applyFont="1" applyBorder="1" applyAlignment="1" applyProtection="1">
      <alignment horizontal="right"/>
    </xf>
    <xf numFmtId="0" fontId="3" fillId="0" borderId="10" xfId="43" applyFont="1" applyBorder="1" applyAlignment="1" applyProtection="1">
      <alignment horizontal="center"/>
    </xf>
    <xf numFmtId="0" fontId="3" fillId="0" borderId="11" xfId="43" applyFont="1" applyBorder="1" applyAlignment="1" applyProtection="1">
      <alignment horizontal="center"/>
    </xf>
    <xf numFmtId="0" fontId="3" fillId="0" borderId="23" xfId="43" applyFont="1" applyBorder="1" applyAlignment="1" applyProtection="1">
      <alignment horizontal="center"/>
    </xf>
    <xf numFmtId="0" fontId="3" fillId="0" borderId="0" xfId="43" quotePrefix="1" applyFont="1" applyProtection="1"/>
    <xf numFmtId="4" fontId="3" fillId="0" borderId="24" xfId="43" applyNumberFormat="1" applyFont="1" applyBorder="1" applyProtection="1"/>
    <xf numFmtId="4" fontId="3" fillId="0" borderId="12" xfId="43" applyNumberFormat="1" applyFont="1" applyBorder="1" applyAlignment="1" applyProtection="1">
      <alignment horizontal="right"/>
    </xf>
    <xf numFmtId="4" fontId="3" fillId="0" borderId="13" xfId="43" applyNumberFormat="1" applyFont="1" applyBorder="1" applyAlignment="1" applyProtection="1">
      <alignment horizontal="right"/>
    </xf>
    <xf numFmtId="0" fontId="4" fillId="0" borderId="0" xfId="43" applyFont="1" applyAlignment="1" applyProtection="1">
      <alignment horizontal="center"/>
    </xf>
    <xf numFmtId="4" fontId="3" fillId="0" borderId="0" xfId="43" applyNumberFormat="1" applyFont="1" applyProtection="1"/>
    <xf numFmtId="0" fontId="4" fillId="0" borderId="18" xfId="43" applyFont="1" applyBorder="1" applyAlignment="1" applyProtection="1">
      <alignment horizontal="center"/>
    </xf>
    <xf numFmtId="0" fontId="3" fillId="0" borderId="10" xfId="43" quotePrefix="1" applyFont="1" applyBorder="1" applyAlignment="1" applyProtection="1">
      <alignment horizontal="left"/>
    </xf>
    <xf numFmtId="0" fontId="3" fillId="0" borderId="22" xfId="43" applyFont="1" applyBorder="1" applyProtection="1"/>
    <xf numFmtId="0" fontId="3" fillId="24" borderId="15" xfId="43" applyFont="1" applyFill="1" applyBorder="1" applyAlignment="1" applyProtection="1">
      <alignment horizontal="center"/>
    </xf>
    <xf numFmtId="0" fontId="3" fillId="0" borderId="27" xfId="43" applyFont="1" applyBorder="1" applyProtection="1"/>
    <xf numFmtId="0" fontId="1" fillId="0" borderId="22" xfId="43" applyBorder="1" applyProtection="1"/>
    <xf numFmtId="0" fontId="3" fillId="24" borderId="17" xfId="43" applyFont="1" applyFill="1" applyBorder="1" applyAlignment="1" applyProtection="1">
      <alignment horizontal="right" wrapText="1" indent="1"/>
    </xf>
    <xf numFmtId="2" fontId="3" fillId="0" borderId="17" xfId="43" applyNumberFormat="1" applyFont="1" applyBorder="1" applyAlignment="1" applyProtection="1">
      <alignment horizontal="right"/>
    </xf>
    <xf numFmtId="2" fontId="3" fillId="0" borderId="17" xfId="43" applyNumberFormat="1" applyFont="1" applyBorder="1" applyProtection="1"/>
    <xf numFmtId="0" fontId="5" fillId="24" borderId="17" xfId="43" applyFont="1" applyFill="1" applyBorder="1" applyAlignment="1" applyProtection="1">
      <alignment horizontal="right" wrapText="1" indent="1"/>
    </xf>
    <xf numFmtId="2" fontId="3" fillId="0" borderId="18" xfId="43" applyNumberFormat="1" applyFont="1" applyBorder="1" applyAlignment="1" applyProtection="1">
      <alignment horizontal="right" vertical="top"/>
    </xf>
    <xf numFmtId="2" fontId="3" fillId="0" borderId="18" xfId="43" applyNumberFormat="1" applyFont="1" applyBorder="1" applyAlignment="1" applyProtection="1">
      <alignment vertical="top"/>
    </xf>
    <xf numFmtId="0" fontId="5" fillId="24" borderId="18" xfId="43" applyFont="1" applyFill="1" applyBorder="1" applyAlignment="1" applyProtection="1">
      <alignment horizontal="right" indent="1"/>
    </xf>
    <xf numFmtId="0" fontId="5" fillId="27" borderId="16" xfId="43" applyFont="1" applyFill="1" applyBorder="1" applyAlignment="1" applyProtection="1">
      <alignment horizontal="center"/>
    </xf>
    <xf numFmtId="9" fontId="3" fillId="27" borderId="17" xfId="43" applyNumberFormat="1" applyFont="1" applyFill="1" applyBorder="1" applyAlignment="1" applyProtection="1">
      <alignment horizontal="center"/>
    </xf>
    <xf numFmtId="167" fontId="3" fillId="0" borderId="24" xfId="43" applyNumberFormat="1" applyFont="1" applyBorder="1" applyAlignment="1" applyProtection="1">
      <alignment horizontal="center"/>
    </xf>
    <xf numFmtId="0" fontId="5" fillId="0" borderId="17" xfId="43" applyFont="1" applyBorder="1" applyAlignment="1" applyProtection="1">
      <alignment horizontal="center"/>
    </xf>
    <xf numFmtId="2" fontId="3" fillId="0" borderId="18" xfId="43" applyNumberFormat="1" applyFont="1" applyBorder="1" applyAlignment="1" applyProtection="1">
      <alignment horizontal="right"/>
    </xf>
    <xf numFmtId="164" fontId="3" fillId="0" borderId="24" xfId="43" applyNumberFormat="1" applyFont="1" applyBorder="1" applyAlignment="1" applyProtection="1">
      <alignment horizontal="right"/>
    </xf>
    <xf numFmtId="2" fontId="3" fillId="0" borderId="24" xfId="43" applyNumberFormat="1" applyFont="1" applyBorder="1" applyProtection="1"/>
    <xf numFmtId="164" fontId="3" fillId="24" borderId="13" xfId="43" applyNumberFormat="1" applyFont="1" applyFill="1" applyBorder="1" applyAlignment="1" applyProtection="1">
      <alignment horizontal="right"/>
    </xf>
    <xf numFmtId="0" fontId="3" fillId="24" borderId="17" xfId="43" applyFont="1" applyFill="1" applyBorder="1" applyAlignment="1" applyProtection="1">
      <alignment horizontal="right"/>
    </xf>
    <xf numFmtId="0" fontId="3" fillId="0" borderId="18" xfId="43" applyFont="1" applyBorder="1" applyAlignment="1" applyProtection="1">
      <alignment horizontal="right" wrapText="1"/>
    </xf>
    <xf numFmtId="0" fontId="3" fillId="0" borderId="21" xfId="43" applyFont="1" applyBorder="1" applyAlignment="1" applyProtection="1">
      <alignment horizontal="center" wrapText="1"/>
    </xf>
    <xf numFmtId="0" fontId="3" fillId="0" borderId="36" xfId="43" applyFont="1" applyBorder="1" applyProtection="1"/>
    <xf numFmtId="0" fontId="3" fillId="0" borderId="38" xfId="43" applyFont="1" applyBorder="1" applyProtection="1"/>
    <xf numFmtId="0" fontId="3" fillId="0" borderId="40" xfId="43" applyFont="1" applyBorder="1" applyProtection="1"/>
    <xf numFmtId="0" fontId="3" fillId="0" borderId="39" xfId="43" applyFont="1" applyBorder="1" applyAlignment="1" applyProtection="1">
      <alignment horizontal="right"/>
    </xf>
    <xf numFmtId="0" fontId="3" fillId="0" borderId="40" xfId="43" applyFont="1" applyBorder="1" applyAlignment="1" applyProtection="1">
      <alignment horizontal="center" vertical="center"/>
    </xf>
    <xf numFmtId="0" fontId="3" fillId="0" borderId="36" xfId="43" applyFont="1" applyBorder="1" applyAlignment="1" applyProtection="1">
      <alignment horizontal="right" wrapText="1"/>
    </xf>
    <xf numFmtId="0" fontId="3" fillId="0" borderId="40" xfId="43" applyFont="1" applyBorder="1" applyAlignment="1" applyProtection="1">
      <alignment horizontal="right" wrapText="1"/>
    </xf>
    <xf numFmtId="0" fontId="3" fillId="24" borderId="20" xfId="43" applyFont="1" applyFill="1" applyBorder="1" applyAlignment="1" applyProtection="1">
      <alignment horizontal="right"/>
    </xf>
    <xf numFmtId="0" fontId="3" fillId="0" borderId="13" xfId="43" applyFont="1" applyBorder="1" applyAlignment="1" applyProtection="1">
      <alignment horizontal="left" wrapText="1"/>
    </xf>
    <xf numFmtId="0" fontId="3" fillId="0" borderId="21" xfId="43" applyFont="1" applyBorder="1" applyAlignment="1" applyProtection="1">
      <alignment horizontal="left" wrapText="1"/>
    </xf>
    <xf numFmtId="2" fontId="3" fillId="0" borderId="75" xfId="43" applyNumberFormat="1" applyFont="1" applyBorder="1" applyAlignment="1" applyProtection="1">
      <alignment horizontal="center" vertical="center"/>
    </xf>
    <xf numFmtId="4" fontId="3" fillId="0" borderId="77" xfId="43" applyNumberFormat="1" applyFont="1" applyBorder="1" applyAlignment="1" applyProtection="1">
      <alignment horizontal="right"/>
    </xf>
    <xf numFmtId="2" fontId="3" fillId="0" borderId="76" xfId="43" applyNumberFormat="1" applyFont="1" applyBorder="1" applyAlignment="1" applyProtection="1">
      <alignment horizontal="right"/>
    </xf>
    <xf numFmtId="4" fontId="3" fillId="0" borderId="75" xfId="43" applyNumberFormat="1" applyFont="1" applyBorder="1" applyAlignment="1" applyProtection="1">
      <alignment horizontal="center" vertical="center"/>
    </xf>
    <xf numFmtId="4" fontId="3" fillId="0" borderId="76" xfId="43" applyNumberFormat="1" applyFont="1" applyBorder="1" applyAlignment="1" applyProtection="1">
      <alignment horizontal="right"/>
    </xf>
    <xf numFmtId="2" fontId="3" fillId="0" borderId="18" xfId="43" applyNumberFormat="1" applyFont="1" applyBorder="1" applyAlignment="1" applyProtection="1">
      <alignment horizontal="center" vertical="center"/>
    </xf>
    <xf numFmtId="4" fontId="3" fillId="0" borderId="37" xfId="43" applyNumberFormat="1" applyFont="1" applyBorder="1" applyAlignment="1" applyProtection="1">
      <alignment horizontal="right"/>
    </xf>
    <xf numFmtId="2" fontId="3" fillId="0" borderId="21" xfId="43" applyNumberFormat="1" applyFont="1" applyBorder="1" applyAlignment="1" applyProtection="1">
      <alignment horizontal="right"/>
    </xf>
    <xf numFmtId="4" fontId="3" fillId="0" borderId="18" xfId="43" applyNumberFormat="1" applyFont="1" applyBorder="1" applyAlignment="1" applyProtection="1">
      <alignment horizontal="center" vertical="center"/>
    </xf>
    <xf numFmtId="4" fontId="3" fillId="31" borderId="18" xfId="43" applyNumberFormat="1" applyFont="1" applyFill="1" applyBorder="1" applyAlignment="1" applyProtection="1">
      <alignment horizontal="right"/>
    </xf>
    <xf numFmtId="4" fontId="3" fillId="0" borderId="21" xfId="43" applyNumberFormat="1" applyFont="1" applyBorder="1" applyAlignment="1" applyProtection="1">
      <alignment horizontal="right"/>
    </xf>
    <xf numFmtId="2" fontId="3" fillId="0" borderId="0" xfId="43" applyNumberFormat="1" applyFont="1" applyAlignment="1" applyProtection="1">
      <alignment horizontal="center"/>
    </xf>
    <xf numFmtId="4" fontId="1" fillId="0" borderId="0" xfId="43" applyNumberFormat="1" applyProtection="1"/>
    <xf numFmtId="4" fontId="1" fillId="0" borderId="21" xfId="43" applyNumberFormat="1" applyBorder="1" applyProtection="1"/>
    <xf numFmtId="2" fontId="3" fillId="24" borderId="10" xfId="43" applyNumberFormat="1" applyFont="1" applyFill="1" applyBorder="1" applyAlignment="1" applyProtection="1">
      <alignment horizontal="center"/>
    </xf>
    <xf numFmtId="168" fontId="3" fillId="0" borderId="10" xfId="43" applyNumberFormat="1" applyFont="1" applyBorder="1" applyProtection="1"/>
    <xf numFmtId="168" fontId="1" fillId="0" borderId="11" xfId="43" applyNumberFormat="1" applyBorder="1" applyProtection="1"/>
    <xf numFmtId="168" fontId="1" fillId="0" borderId="23" xfId="43" applyNumberFormat="1" applyBorder="1" applyProtection="1"/>
    <xf numFmtId="168" fontId="3" fillId="0" borderId="10" xfId="43" applyNumberFormat="1" applyFont="1" applyBorder="1" applyAlignment="1" applyProtection="1">
      <alignment horizontal="right"/>
    </xf>
    <xf numFmtId="168" fontId="3" fillId="0" borderId="23" xfId="43" applyNumberFormat="1" applyFont="1" applyBorder="1" applyAlignment="1" applyProtection="1">
      <alignment horizontal="right"/>
    </xf>
    <xf numFmtId="2" fontId="3" fillId="24" borderId="13" xfId="43" applyNumberFormat="1" applyFont="1" applyFill="1" applyBorder="1" applyProtection="1"/>
    <xf numFmtId="4" fontId="3" fillId="0" borderId="13" xfId="43" applyNumberFormat="1" applyFont="1" applyBorder="1" applyAlignment="1" applyProtection="1">
      <alignment horizontal="center"/>
    </xf>
    <xf numFmtId="4" fontId="1" fillId="0" borderId="13" xfId="43" applyNumberFormat="1" applyBorder="1" applyProtection="1"/>
    <xf numFmtId="0" fontId="3" fillId="27" borderId="16" xfId="43" applyFont="1" applyFill="1" applyBorder="1" applyAlignment="1" applyProtection="1">
      <alignment horizontal="right"/>
    </xf>
    <xf numFmtId="0" fontId="4" fillId="0" borderId="0" xfId="43" applyFont="1" applyProtection="1"/>
    <xf numFmtId="4" fontId="4" fillId="27" borderId="17" xfId="43" applyNumberFormat="1" applyFont="1" applyFill="1" applyBorder="1" applyAlignment="1" applyProtection="1">
      <alignment horizontal="right"/>
    </xf>
    <xf numFmtId="4" fontId="3" fillId="27" borderId="17" xfId="43" applyNumberFormat="1" applyFont="1" applyFill="1" applyBorder="1" applyAlignment="1" applyProtection="1">
      <alignment horizontal="right"/>
    </xf>
    <xf numFmtId="3" fontId="3" fillId="0" borderId="16" xfId="43" applyNumberFormat="1" applyFont="1" applyBorder="1" applyProtection="1"/>
    <xf numFmtId="3" fontId="3" fillId="24" borderId="17" xfId="43" applyNumberFormat="1" applyFont="1" applyFill="1" applyBorder="1" applyProtection="1"/>
    <xf numFmtId="16" fontId="3" fillId="0" borderId="12" xfId="43" quotePrefix="1" applyNumberFormat="1" applyFont="1" applyBorder="1" applyAlignment="1" applyProtection="1">
      <alignment horizontal="left"/>
    </xf>
    <xf numFmtId="0" fontId="3" fillId="0" borderId="13" xfId="43" quotePrefix="1" applyFont="1" applyBorder="1" applyAlignment="1" applyProtection="1">
      <alignment horizontal="left"/>
    </xf>
    <xf numFmtId="0" fontId="3" fillId="0" borderId="13" xfId="43" quotePrefix="1" applyFont="1" applyBorder="1" applyProtection="1"/>
    <xf numFmtId="0" fontId="3" fillId="0" borderId="14" xfId="43" quotePrefix="1" applyFont="1" applyBorder="1" applyProtection="1"/>
    <xf numFmtId="3" fontId="3" fillId="0" borderId="18" xfId="43" applyNumberFormat="1" applyFont="1" applyBorder="1" applyProtection="1"/>
    <xf numFmtId="3" fontId="3" fillId="0" borderId="17" xfId="43" applyNumberFormat="1" applyFont="1" applyBorder="1" applyProtection="1"/>
    <xf numFmtId="0" fontId="3" fillId="0" borderId="20" xfId="43" quotePrefix="1" applyFont="1" applyBorder="1" applyProtection="1"/>
    <xf numFmtId="4" fontId="4" fillId="0" borderId="20" xfId="43" applyNumberFormat="1" applyFont="1" applyBorder="1" applyAlignment="1" applyProtection="1">
      <alignment horizontal="right"/>
    </xf>
    <xf numFmtId="1" fontId="3" fillId="0" borderId="0" xfId="43" quotePrefix="1" applyNumberFormat="1" applyFont="1" applyAlignment="1" applyProtection="1">
      <alignment horizontal="center"/>
    </xf>
    <xf numFmtId="0" fontId="4" fillId="0" borderId="10" xfId="43" applyFont="1" applyBorder="1" applyProtection="1"/>
    <xf numFmtId="0" fontId="4" fillId="0" borderId="11" xfId="43" applyFont="1" applyBorder="1" applyProtection="1"/>
    <xf numFmtId="0" fontId="4" fillId="0" borderId="11" xfId="43" quotePrefix="1" applyFont="1" applyBorder="1" applyProtection="1"/>
    <xf numFmtId="4" fontId="4" fillId="0" borderId="16" xfId="43" applyNumberFormat="1" applyFont="1" applyBorder="1" applyAlignment="1" applyProtection="1">
      <alignment horizontal="right"/>
    </xf>
    <xf numFmtId="0" fontId="3" fillId="0" borderId="11" xfId="43" quotePrefix="1" applyFont="1" applyBorder="1" applyProtection="1"/>
    <xf numFmtId="4" fontId="3" fillId="0" borderId="16" xfId="43" applyNumberFormat="1" applyFont="1" applyBorder="1" applyAlignment="1" applyProtection="1">
      <alignment horizontal="right"/>
    </xf>
    <xf numFmtId="1" fontId="3" fillId="0" borderId="27" xfId="43" applyNumberFormat="1" applyFont="1" applyBorder="1" applyAlignment="1" applyProtection="1">
      <alignment horizontal="center"/>
    </xf>
    <xf numFmtId="0" fontId="1" fillId="0" borderId="12" xfId="43" applyBorder="1" applyAlignment="1" applyProtection="1">
      <alignment horizontal="left"/>
    </xf>
    <xf numFmtId="0" fontId="1" fillId="0" borderId="12" xfId="43" applyBorder="1" applyProtection="1"/>
    <xf numFmtId="3" fontId="1" fillId="0" borderId="17" xfId="43" applyNumberFormat="1" applyBorder="1" applyProtection="1"/>
    <xf numFmtId="4" fontId="4" fillId="0" borderId="17" xfId="43" applyNumberFormat="1" applyFont="1" applyBorder="1" applyAlignment="1" applyProtection="1">
      <alignment horizontal="right"/>
    </xf>
    <xf numFmtId="0" fontId="2" fillId="0" borderId="33" xfId="43" applyFont="1" applyBorder="1" applyAlignment="1" applyProtection="1">
      <alignment horizontal="left"/>
    </xf>
    <xf numFmtId="0" fontId="3" fillId="0" borderId="0" xfId="43" applyFont="1" applyAlignment="1" applyProtection="1">
      <alignment horizontal="left"/>
    </xf>
    <xf numFmtId="0" fontId="3" fillId="0" borderId="32" xfId="43" applyFont="1" applyBorder="1" applyAlignment="1" applyProtection="1">
      <alignment horizontal="center"/>
    </xf>
    <xf numFmtId="0" fontId="1" fillId="0" borderId="0" xfId="43" applyAlignment="1" applyProtection="1">
      <alignment horizontal="right"/>
    </xf>
    <xf numFmtId="0" fontId="3" fillId="0" borderId="16" xfId="43" applyFont="1" applyBorder="1" applyAlignment="1" applyProtection="1">
      <alignment horizontal="left" vertical="top" indent="2"/>
    </xf>
    <xf numFmtId="0" fontId="3" fillId="0" borderId="36" xfId="43" applyFont="1" applyBorder="1" applyAlignment="1" applyProtection="1">
      <alignment horizontal="center"/>
    </xf>
    <xf numFmtId="0" fontId="3" fillId="0" borderId="39" xfId="43" applyFont="1" applyBorder="1" applyProtection="1"/>
    <xf numFmtId="0" fontId="3" fillId="0" borderId="40" xfId="43" applyFont="1" applyBorder="1" applyAlignment="1" applyProtection="1">
      <alignment horizontal="right"/>
    </xf>
    <xf numFmtId="0" fontId="3" fillId="0" borderId="36" xfId="43" applyFont="1" applyBorder="1" applyAlignment="1" applyProtection="1">
      <alignment horizontal="right"/>
    </xf>
    <xf numFmtId="49" fontId="3" fillId="0" borderId="17" xfId="43" quotePrefix="1" applyNumberFormat="1" applyFont="1" applyBorder="1" applyAlignment="1" applyProtection="1">
      <alignment horizontal="left" vertical="top" wrapText="1"/>
    </xf>
    <xf numFmtId="0" fontId="3" fillId="0" borderId="17" xfId="43" applyFont="1" applyBorder="1" applyAlignment="1" applyProtection="1">
      <alignment vertical="top" wrapText="1"/>
    </xf>
    <xf numFmtId="0" fontId="3" fillId="24" borderId="20" xfId="43" applyFont="1" applyFill="1" applyBorder="1" applyAlignment="1" applyProtection="1">
      <alignment vertical="top" wrapText="1"/>
    </xf>
    <xf numFmtId="4" fontId="3" fillId="0" borderId="20" xfId="43" applyNumberFormat="1" applyFont="1" applyBorder="1" applyProtection="1"/>
    <xf numFmtId="0" fontId="3" fillId="0" borderId="19" xfId="43" applyFont="1" applyBorder="1" applyAlignment="1" applyProtection="1">
      <alignment horizontal="center" vertical="top" wrapText="1"/>
    </xf>
    <xf numFmtId="0" fontId="3" fillId="0" borderId="15" xfId="43" applyFont="1" applyBorder="1" applyAlignment="1" applyProtection="1">
      <alignment vertical="top" wrapText="1"/>
    </xf>
    <xf numFmtId="2" fontId="3" fillId="0" borderId="15" xfId="43" applyNumberFormat="1" applyFont="1" applyBorder="1" applyAlignment="1" applyProtection="1">
      <alignment horizontal="center"/>
    </xf>
    <xf numFmtId="4" fontId="3" fillId="0" borderId="15" xfId="43" applyNumberFormat="1" applyFont="1" applyBorder="1" applyProtection="1"/>
    <xf numFmtId="4" fontId="1" fillId="0" borderId="15" xfId="43" applyNumberFormat="1" applyBorder="1" applyProtection="1"/>
    <xf numFmtId="4" fontId="1" fillId="0" borderId="15" xfId="43" applyNumberFormat="1" applyBorder="1" applyAlignment="1" applyProtection="1">
      <alignment horizontal="right"/>
    </xf>
    <xf numFmtId="0" fontId="1" fillId="0" borderId="22" xfId="43" applyBorder="1" applyAlignment="1" applyProtection="1">
      <alignment horizontal="right"/>
    </xf>
    <xf numFmtId="0" fontId="3" fillId="24" borderId="12" xfId="43" applyFont="1" applyFill="1" applyBorder="1" applyAlignment="1" applyProtection="1">
      <alignment horizontal="center"/>
    </xf>
    <xf numFmtId="0" fontId="3" fillId="24" borderId="13" xfId="43" applyFont="1" applyFill="1" applyBorder="1" applyProtection="1"/>
    <xf numFmtId="0" fontId="3" fillId="24" borderId="21" xfId="43" applyFont="1" applyFill="1" applyBorder="1" applyProtection="1"/>
    <xf numFmtId="0" fontId="3" fillId="0" borderId="23" xfId="43" quotePrefix="1" applyFont="1" applyBorder="1" applyAlignment="1" applyProtection="1">
      <alignment horizontal="left"/>
    </xf>
    <xf numFmtId="0" fontId="3" fillId="0" borderId="23" xfId="43" quotePrefix="1" applyFont="1" applyBorder="1" applyProtection="1"/>
    <xf numFmtId="4" fontId="3" fillId="0" borderId="11" xfId="43" applyNumberFormat="1" applyFont="1" applyBorder="1" applyAlignment="1" applyProtection="1">
      <alignment horizontal="right"/>
    </xf>
    <xf numFmtId="0" fontId="3" fillId="0" borderId="24" xfId="43" quotePrefix="1" applyFont="1" applyBorder="1" applyAlignment="1" applyProtection="1">
      <alignment horizontal="left"/>
    </xf>
    <xf numFmtId="0" fontId="4" fillId="0" borderId="0" xfId="43" quotePrefix="1" applyFont="1" applyProtection="1"/>
    <xf numFmtId="0" fontId="3" fillId="0" borderId="37" xfId="43" applyFont="1" applyBorder="1" applyAlignment="1" applyProtection="1">
      <alignment horizontal="left"/>
    </xf>
    <xf numFmtId="0" fontId="3" fillId="0" borderId="35" xfId="43" applyFont="1" applyBorder="1" applyAlignment="1" applyProtection="1">
      <alignment horizontal="right"/>
    </xf>
    <xf numFmtId="4" fontId="3" fillId="0" borderId="15" xfId="43" applyNumberFormat="1" applyFont="1" applyBorder="1" applyAlignment="1" applyProtection="1">
      <alignment horizontal="right"/>
    </xf>
    <xf numFmtId="0" fontId="3" fillId="0" borderId="15" xfId="43" applyFont="1" applyBorder="1" applyAlignment="1" applyProtection="1">
      <alignment horizontal="right"/>
    </xf>
    <xf numFmtId="0" fontId="4" fillId="0" borderId="14" xfId="43" quotePrefix="1" applyFont="1" applyBorder="1" applyProtection="1"/>
    <xf numFmtId="4" fontId="4" fillId="0" borderId="18" xfId="43" applyNumberFormat="1" applyFont="1" applyBorder="1" applyAlignment="1" applyProtection="1">
      <alignment horizontal="right"/>
    </xf>
    <xf numFmtId="0" fontId="3" fillId="0" borderId="13" xfId="43" applyFont="1" applyBorder="1" applyAlignment="1" applyProtection="1">
      <alignment horizontal="center" vertical="center"/>
    </xf>
    <xf numFmtId="4" fontId="3" fillId="0" borderId="37" xfId="43" applyNumberFormat="1" applyFont="1" applyBorder="1" applyAlignment="1" applyProtection="1">
      <alignment horizontal="left" vertical="center"/>
    </xf>
    <xf numFmtId="0" fontId="3" fillId="0" borderId="35" xfId="43" applyFont="1" applyBorder="1" applyAlignment="1" applyProtection="1">
      <alignment horizontal="right" vertical="center"/>
    </xf>
    <xf numFmtId="0" fontId="3" fillId="0" borderId="21" xfId="43" applyFont="1" applyBorder="1" applyAlignment="1" applyProtection="1">
      <alignment horizontal="right" vertical="center"/>
    </xf>
    <xf numFmtId="0" fontId="3" fillId="0" borderId="18" xfId="43" applyFont="1" applyBorder="1" applyAlignment="1" applyProtection="1">
      <alignment horizontal="right" vertical="center"/>
    </xf>
    <xf numFmtId="0" fontId="3" fillId="0" borderId="21" xfId="43" applyFont="1" applyBorder="1" applyAlignment="1" applyProtection="1">
      <alignment horizontal="center" vertical="center"/>
    </xf>
    <xf numFmtId="4" fontId="3" fillId="0" borderId="39" xfId="43" applyNumberFormat="1" applyFont="1" applyBorder="1" applyAlignment="1" applyProtection="1">
      <alignment horizontal="right"/>
    </xf>
    <xf numFmtId="4" fontId="3" fillId="31" borderId="40" xfId="43" applyNumberFormat="1" applyFont="1" applyFill="1" applyBorder="1" applyAlignment="1" applyProtection="1">
      <alignment horizontal="right"/>
    </xf>
    <xf numFmtId="0" fontId="3" fillId="0" borderId="17" xfId="43" applyFont="1" applyBorder="1" applyAlignment="1" applyProtection="1">
      <alignment horizontal="center" vertical="center" wrapText="1"/>
    </xf>
    <xf numFmtId="0" fontId="3" fillId="0" borderId="20" xfId="43" applyFont="1" applyBorder="1" applyAlignment="1" applyProtection="1">
      <alignment horizontal="left" vertical="top" wrapText="1"/>
    </xf>
    <xf numFmtId="4" fontId="3" fillId="0" borderId="33" xfId="43" applyNumberFormat="1" applyFont="1" applyBorder="1" applyAlignment="1" applyProtection="1">
      <alignment horizontal="right"/>
    </xf>
    <xf numFmtId="4" fontId="3" fillId="0" borderId="20" xfId="43" applyNumberFormat="1" applyFont="1" applyBorder="1" applyAlignment="1" applyProtection="1">
      <alignment horizontal="center" vertical="center"/>
    </xf>
    <xf numFmtId="4" fontId="3" fillId="31" borderId="20" xfId="43" applyNumberFormat="1" applyFont="1" applyFill="1" applyBorder="1" applyAlignment="1" applyProtection="1">
      <alignment horizontal="right"/>
    </xf>
    <xf numFmtId="0" fontId="3" fillId="0" borderId="18" xfId="43" applyFont="1" applyBorder="1" applyAlignment="1" applyProtection="1">
      <alignment horizontal="center" vertical="center" wrapText="1"/>
    </xf>
    <xf numFmtId="2" fontId="3" fillId="0" borderId="18" xfId="43" applyNumberFormat="1" applyFont="1" applyBorder="1" applyAlignment="1" applyProtection="1">
      <alignment horizontal="right" vertical="center"/>
    </xf>
    <xf numFmtId="4" fontId="3" fillId="0" borderId="21" xfId="43" applyNumberFormat="1" applyFont="1" applyBorder="1" applyAlignment="1" applyProtection="1">
      <alignment horizontal="center" vertical="center"/>
    </xf>
    <xf numFmtId="4" fontId="3" fillId="31" borderId="21" xfId="43" applyNumberFormat="1" applyFont="1" applyFill="1" applyBorder="1" applyAlignment="1" applyProtection="1">
      <alignment horizontal="right"/>
    </xf>
    <xf numFmtId="4" fontId="1" fillId="31" borderId="14" xfId="43" applyNumberFormat="1" applyFill="1" applyBorder="1" applyAlignment="1" applyProtection="1">
      <alignment horizontal="right"/>
    </xf>
    <xf numFmtId="0" fontId="1" fillId="31" borderId="14" xfId="43" applyFill="1" applyBorder="1" applyAlignment="1" applyProtection="1">
      <alignment horizontal="right"/>
    </xf>
    <xf numFmtId="4" fontId="4" fillId="0" borderId="20" xfId="0" applyNumberFormat="1" applyFont="1" applyBorder="1" applyAlignment="1" applyProtection="1">
      <alignment horizontal="right"/>
    </xf>
    <xf numFmtId="1" fontId="4" fillId="0" borderId="0" xfId="43" quotePrefix="1" applyNumberFormat="1" applyFont="1" applyAlignment="1" applyProtection="1">
      <alignment horizontal="left"/>
    </xf>
    <xf numFmtId="0" fontId="3" fillId="0" borderId="16" xfId="0" quotePrefix="1" applyFont="1" applyBorder="1" applyAlignment="1" applyProtection="1">
      <alignment horizontal="left"/>
    </xf>
    <xf numFmtId="1" fontId="3" fillId="0" borderId="25" xfId="0" applyNumberFormat="1" applyFont="1" applyBorder="1" applyAlignment="1" applyProtection="1">
      <alignment horizontal="center"/>
    </xf>
    <xf numFmtId="0" fontId="3" fillId="31" borderId="58" xfId="43" applyFont="1" applyFill="1" applyBorder="1" applyProtection="1"/>
    <xf numFmtId="0" fontId="3" fillId="31" borderId="32" xfId="43" applyFont="1" applyFill="1" applyBorder="1" applyProtection="1"/>
    <xf numFmtId="0" fontId="3" fillId="31" borderId="59" xfId="43" applyFont="1" applyFill="1" applyBorder="1" applyProtection="1"/>
    <xf numFmtId="0" fontId="4" fillId="31" borderId="60" xfId="43" applyFont="1" applyFill="1" applyBorder="1" applyAlignment="1" applyProtection="1">
      <alignment horizontal="left"/>
    </xf>
    <xf numFmtId="0" fontId="4" fillId="31" borderId="0" xfId="43" applyFont="1" applyFill="1" applyAlignment="1" applyProtection="1">
      <alignment horizontal="left"/>
    </xf>
    <xf numFmtId="0" fontId="3" fillId="31" borderId="0" xfId="43" applyFont="1" applyFill="1" applyProtection="1"/>
    <xf numFmtId="0" fontId="4" fillId="31" borderId="43" xfId="43" applyFont="1" applyFill="1" applyBorder="1" applyAlignment="1" applyProtection="1">
      <alignment horizontal="right"/>
    </xf>
    <xf numFmtId="0" fontId="3" fillId="31" borderId="61" xfId="43" applyFont="1" applyFill="1" applyBorder="1" applyProtection="1"/>
    <xf numFmtId="0" fontId="3" fillId="31" borderId="14" xfId="43" applyFont="1" applyFill="1" applyBorder="1" applyProtection="1"/>
    <xf numFmtId="0" fontId="3" fillId="31" borderId="14" xfId="43" applyFont="1" applyFill="1" applyBorder="1" applyAlignment="1" applyProtection="1">
      <alignment horizontal="right"/>
    </xf>
    <xf numFmtId="0" fontId="3" fillId="31" borderId="44" xfId="43" applyFont="1" applyFill="1" applyBorder="1" applyAlignment="1" applyProtection="1">
      <alignment horizontal="right"/>
    </xf>
    <xf numFmtId="0" fontId="3" fillId="31" borderId="62" xfId="43" applyFont="1" applyFill="1" applyBorder="1" applyProtection="1"/>
    <xf numFmtId="0" fontId="3" fillId="31" borderId="10" xfId="43" applyFont="1" applyFill="1" applyBorder="1" applyProtection="1"/>
    <xf numFmtId="0" fontId="3" fillId="31" borderId="11" xfId="43" applyFont="1" applyFill="1" applyBorder="1" applyProtection="1"/>
    <xf numFmtId="0" fontId="3" fillId="31" borderId="63" xfId="43" applyFont="1" applyFill="1" applyBorder="1" applyProtection="1"/>
    <xf numFmtId="0" fontId="3" fillId="31" borderId="64" xfId="43" applyFont="1" applyFill="1" applyBorder="1" applyAlignment="1" applyProtection="1">
      <alignment horizontal="center"/>
    </xf>
    <xf numFmtId="0" fontId="4" fillId="31" borderId="12" xfId="43" applyFont="1" applyFill="1" applyBorder="1" applyProtection="1"/>
    <xf numFmtId="0" fontId="4" fillId="31" borderId="0" xfId="43" applyFont="1" applyFill="1" applyAlignment="1" applyProtection="1">
      <alignment horizontal="right"/>
    </xf>
    <xf numFmtId="0" fontId="4" fillId="31" borderId="0" xfId="43" applyFont="1" applyFill="1" applyAlignment="1" applyProtection="1">
      <alignment horizontal="left"/>
    </xf>
    <xf numFmtId="0" fontId="3" fillId="31" borderId="43" xfId="43" applyFont="1" applyFill="1" applyBorder="1" applyProtection="1"/>
    <xf numFmtId="0" fontId="4" fillId="31" borderId="0" xfId="43" applyFont="1" applyFill="1" applyAlignment="1" applyProtection="1">
      <alignment horizontal="left" indent="1"/>
    </xf>
    <xf numFmtId="0" fontId="3" fillId="31" borderId="0" xfId="43" applyFont="1" applyFill="1" applyAlignment="1" applyProtection="1">
      <alignment horizontal="left" indent="1"/>
    </xf>
    <xf numFmtId="0" fontId="3" fillId="31" borderId="35" xfId="43" applyFont="1" applyFill="1" applyBorder="1" applyProtection="1"/>
    <xf numFmtId="0" fontId="3" fillId="31" borderId="44" xfId="43" applyFont="1" applyFill="1" applyBorder="1" applyProtection="1"/>
    <xf numFmtId="0" fontId="3" fillId="31" borderId="41" xfId="43" applyFont="1" applyFill="1" applyBorder="1" applyProtection="1"/>
    <xf numFmtId="0" fontId="3" fillId="31" borderId="64" xfId="43" applyFont="1" applyFill="1" applyBorder="1" applyAlignment="1" applyProtection="1">
      <alignment horizontal="left"/>
    </xf>
    <xf numFmtId="0" fontId="3" fillId="31" borderId="12" xfId="43" applyFont="1" applyFill="1" applyBorder="1" applyProtection="1"/>
    <xf numFmtId="4" fontId="3" fillId="26" borderId="33" xfId="43" applyNumberFormat="1" applyFont="1" applyFill="1" applyBorder="1" applyProtection="1"/>
    <xf numFmtId="0" fontId="3" fillId="31" borderId="35" xfId="43" applyFont="1" applyFill="1" applyBorder="1" applyAlignment="1" applyProtection="1">
      <alignment horizontal="left"/>
    </xf>
    <xf numFmtId="0" fontId="3" fillId="31" borderId="13" xfId="43" applyFont="1" applyFill="1" applyBorder="1" applyProtection="1"/>
    <xf numFmtId="0" fontId="3" fillId="31" borderId="37" xfId="43" applyFont="1" applyFill="1" applyBorder="1" applyProtection="1"/>
    <xf numFmtId="0" fontId="3" fillId="31" borderId="21" xfId="43" applyFont="1" applyFill="1" applyBorder="1" applyProtection="1"/>
    <xf numFmtId="0" fontId="3" fillId="24" borderId="37" xfId="43" applyFont="1" applyFill="1" applyBorder="1" applyProtection="1"/>
    <xf numFmtId="0" fontId="3" fillId="31" borderId="62" xfId="43" quotePrefix="1" applyFont="1" applyFill="1" applyBorder="1" applyAlignment="1" applyProtection="1">
      <alignment horizontal="left"/>
    </xf>
    <xf numFmtId="0" fontId="3" fillId="31" borderId="23" xfId="43" applyFont="1" applyFill="1" applyBorder="1" applyProtection="1"/>
    <xf numFmtId="0" fontId="3" fillId="24" borderId="41" xfId="43" applyFont="1" applyFill="1" applyBorder="1" applyProtection="1"/>
    <xf numFmtId="0" fontId="3" fillId="31" borderId="20" xfId="43" applyFont="1" applyFill="1" applyBorder="1" applyProtection="1"/>
    <xf numFmtId="0" fontId="3" fillId="24" borderId="33" xfId="43" applyFont="1" applyFill="1" applyBorder="1" applyProtection="1"/>
    <xf numFmtId="0" fontId="3" fillId="31" borderId="12" xfId="43" applyFont="1" applyFill="1" applyBorder="1" applyAlignment="1" applyProtection="1">
      <alignment horizontal="center"/>
    </xf>
    <xf numFmtId="0" fontId="3" fillId="31" borderId="21" xfId="43" applyFont="1" applyFill="1" applyBorder="1" applyAlignment="1" applyProtection="1">
      <alignment horizontal="right"/>
    </xf>
    <xf numFmtId="0" fontId="3" fillId="31" borderId="21" xfId="43" applyFont="1" applyFill="1" applyBorder="1" applyAlignment="1" applyProtection="1">
      <alignment horizontal="center"/>
    </xf>
    <xf numFmtId="0" fontId="3" fillId="31" borderId="14" xfId="43" applyFont="1" applyFill="1" applyBorder="1" applyAlignment="1" applyProtection="1">
      <alignment horizontal="right"/>
    </xf>
    <xf numFmtId="0" fontId="3" fillId="31" borderId="18" xfId="43" applyFont="1" applyFill="1" applyBorder="1" applyAlignment="1" applyProtection="1">
      <alignment horizontal="center"/>
    </xf>
    <xf numFmtId="0" fontId="3" fillId="31" borderId="60" xfId="43" quotePrefix="1" applyFont="1" applyFill="1" applyBorder="1" applyAlignment="1" applyProtection="1">
      <alignment horizontal="left" vertical="top" wrapText="1"/>
    </xf>
    <xf numFmtId="0" fontId="3" fillId="31" borderId="10" xfId="43" applyFont="1" applyFill="1" applyBorder="1" applyAlignment="1" applyProtection="1">
      <alignment horizontal="left" vertical="top" wrapText="1"/>
    </xf>
    <xf numFmtId="0" fontId="3" fillId="31" borderId="11" xfId="43" applyFont="1" applyFill="1" applyBorder="1" applyAlignment="1" applyProtection="1">
      <alignment horizontal="left" vertical="top" wrapText="1"/>
    </xf>
    <xf numFmtId="0" fontId="3" fillId="31" borderId="23" xfId="43" applyFont="1" applyFill="1" applyBorder="1" applyAlignment="1" applyProtection="1">
      <alignment horizontal="left" vertical="top" wrapText="1"/>
    </xf>
    <xf numFmtId="2" fontId="3" fillId="0" borderId="16" xfId="43" applyNumberFormat="1" applyFont="1" applyBorder="1" applyAlignment="1" applyProtection="1">
      <alignment horizontal="center" vertical="top" wrapText="1"/>
    </xf>
    <xf numFmtId="4" fontId="3" fillId="31" borderId="33" xfId="43" applyNumberFormat="1" applyFont="1" applyFill="1" applyBorder="1" applyAlignment="1" applyProtection="1">
      <alignment vertical="top"/>
    </xf>
    <xf numFmtId="3" fontId="3" fillId="31" borderId="20" xfId="43" applyNumberFormat="1" applyFont="1" applyFill="1" applyBorder="1" applyAlignment="1" applyProtection="1">
      <alignment vertical="top"/>
    </xf>
    <xf numFmtId="4" fontId="3" fillId="31" borderId="17" xfId="43" applyNumberFormat="1" applyFont="1" applyFill="1" applyBorder="1" applyAlignment="1" applyProtection="1">
      <alignment horizontal="center" vertical="top"/>
    </xf>
    <xf numFmtId="4" fontId="3" fillId="31" borderId="17" xfId="43" applyNumberFormat="1" applyFont="1" applyFill="1" applyBorder="1" applyAlignment="1" applyProtection="1">
      <alignment vertical="top"/>
    </xf>
    <xf numFmtId="0" fontId="3" fillId="24" borderId="43" xfId="43" applyFont="1" applyFill="1" applyBorder="1" applyAlignment="1" applyProtection="1">
      <alignment vertical="top" wrapText="1"/>
    </xf>
    <xf numFmtId="0" fontId="3" fillId="31" borderId="60" xfId="43" quotePrefix="1" applyFont="1" applyFill="1" applyBorder="1" applyAlignment="1" applyProtection="1">
      <alignment horizontal="left"/>
    </xf>
    <xf numFmtId="0" fontId="3" fillId="31" borderId="12" xfId="43" applyFont="1" applyFill="1" applyBorder="1" applyAlignment="1" applyProtection="1">
      <alignment horizontal="left" vertical="top" wrapText="1"/>
    </xf>
    <xf numFmtId="0" fontId="3" fillId="31" borderId="0" xfId="43" applyFont="1" applyFill="1" applyAlignment="1" applyProtection="1">
      <alignment horizontal="left" vertical="top" wrapText="1"/>
    </xf>
    <xf numFmtId="0" fontId="3" fillId="31" borderId="20" xfId="43" applyFont="1" applyFill="1" applyBorder="1" applyAlignment="1" applyProtection="1">
      <alignment horizontal="left" vertical="top" wrapText="1"/>
    </xf>
    <xf numFmtId="0" fontId="3" fillId="24" borderId="43" xfId="43" applyFont="1" applyFill="1" applyBorder="1" applyProtection="1"/>
    <xf numFmtId="2" fontId="3" fillId="0" borderId="20" xfId="43" applyNumberFormat="1" applyFont="1" applyBorder="1" applyAlignment="1" applyProtection="1">
      <alignment horizontal="center"/>
    </xf>
    <xf numFmtId="4" fontId="3" fillId="31" borderId="20" xfId="43" applyNumberFormat="1" applyFont="1" applyFill="1" applyBorder="1" applyAlignment="1" applyProtection="1">
      <alignment vertical="top"/>
    </xf>
    <xf numFmtId="3" fontId="3" fillId="31" borderId="64" xfId="43" applyNumberFormat="1" applyFont="1" applyFill="1" applyBorder="1" applyAlignment="1" applyProtection="1">
      <alignment vertical="top"/>
    </xf>
    <xf numFmtId="4" fontId="36" fillId="31" borderId="17" xfId="43" applyNumberFormat="1" applyFont="1" applyFill="1" applyBorder="1" applyAlignment="1" applyProtection="1">
      <alignment horizontal="center" vertical="top"/>
    </xf>
    <xf numFmtId="4" fontId="36" fillId="0" borderId="17" xfId="43" applyNumberFormat="1" applyFont="1" applyBorder="1" applyAlignment="1" applyProtection="1">
      <alignment horizontal="center" vertical="top"/>
    </xf>
    <xf numFmtId="0" fontId="3" fillId="31" borderId="13" xfId="43" applyFont="1" applyFill="1" applyBorder="1" applyAlignment="1" applyProtection="1">
      <alignment horizontal="left" vertical="top" wrapText="1"/>
    </xf>
    <xf numFmtId="0" fontId="3" fillId="31" borderId="14" xfId="43" applyFont="1" applyFill="1" applyBorder="1" applyAlignment="1" applyProtection="1">
      <alignment horizontal="left" vertical="top" wrapText="1"/>
    </xf>
    <xf numFmtId="0" fontId="3" fillId="31" borderId="21" xfId="43" applyFont="1" applyFill="1" applyBorder="1" applyAlignment="1" applyProtection="1">
      <alignment horizontal="left" vertical="top" wrapText="1"/>
    </xf>
    <xf numFmtId="4" fontId="3" fillId="31" borderId="18" xfId="43" applyNumberFormat="1" applyFont="1" applyFill="1" applyBorder="1" applyAlignment="1" applyProtection="1">
      <alignment vertical="top"/>
    </xf>
    <xf numFmtId="3" fontId="3" fillId="31" borderId="18" xfId="43" applyNumberFormat="1" applyFont="1" applyFill="1" applyBorder="1" applyAlignment="1" applyProtection="1">
      <alignment vertical="top"/>
    </xf>
    <xf numFmtId="4" fontId="36" fillId="31" borderId="18" xfId="43" applyNumberFormat="1" applyFont="1" applyFill="1" applyBorder="1" applyAlignment="1" applyProtection="1">
      <alignment horizontal="center" vertical="top"/>
    </xf>
    <xf numFmtId="4" fontId="36" fillId="0" borderId="18" xfId="43" applyNumberFormat="1" applyFont="1" applyBorder="1" applyAlignment="1" applyProtection="1">
      <alignment horizontal="center" vertical="top"/>
    </xf>
    <xf numFmtId="16" fontId="3" fillId="31" borderId="64" xfId="43" quotePrefix="1" applyNumberFormat="1" applyFont="1" applyFill="1" applyBorder="1" applyAlignment="1" applyProtection="1">
      <alignment horizontal="left"/>
    </xf>
    <xf numFmtId="0" fontId="3" fillId="31" borderId="19" xfId="43" applyFont="1" applyFill="1" applyBorder="1" applyProtection="1"/>
    <xf numFmtId="0" fontId="3" fillId="31" borderId="15" xfId="43" applyFont="1" applyFill="1" applyBorder="1" applyProtection="1"/>
    <xf numFmtId="0" fontId="3" fillId="31" borderId="15" xfId="43" applyFont="1" applyFill="1" applyBorder="1" applyAlignment="1" applyProtection="1">
      <alignment horizontal="center"/>
    </xf>
    <xf numFmtId="4" fontId="3" fillId="31" borderId="73" xfId="43" applyNumberFormat="1" applyFont="1" applyFill="1" applyBorder="1" applyAlignment="1" applyProtection="1">
      <alignment vertical="top"/>
    </xf>
    <xf numFmtId="4" fontId="1" fillId="31" borderId="15" xfId="43" applyNumberFormat="1" applyFill="1" applyBorder="1" applyProtection="1"/>
    <xf numFmtId="4" fontId="3" fillId="31" borderId="15" xfId="43" applyNumberFormat="1" applyFont="1" applyFill="1" applyBorder="1" applyProtection="1"/>
    <xf numFmtId="4" fontId="3" fillId="31" borderId="22" xfId="43" applyNumberFormat="1" applyFont="1" applyFill="1" applyBorder="1" applyProtection="1"/>
    <xf numFmtId="0" fontId="3" fillId="31" borderId="0" xfId="43" applyFont="1" applyFill="1" applyAlignment="1" applyProtection="1">
      <alignment horizontal="center"/>
    </xf>
    <xf numFmtId="0" fontId="3" fillId="31" borderId="18" xfId="43" applyFont="1" applyFill="1" applyBorder="1" applyAlignment="1" applyProtection="1">
      <alignment horizontal="right"/>
    </xf>
    <xf numFmtId="16" fontId="3" fillId="31" borderId="64" xfId="43" quotePrefix="1" applyNumberFormat="1" applyFont="1" applyFill="1" applyBorder="1" applyAlignment="1" applyProtection="1">
      <alignment horizontal="left" vertical="top" wrapText="1"/>
    </xf>
    <xf numFmtId="0" fontId="3" fillId="31" borderId="64" xfId="43" quotePrefix="1" applyFont="1" applyFill="1" applyBorder="1" applyAlignment="1" applyProtection="1">
      <alignment horizontal="left"/>
    </xf>
    <xf numFmtId="0" fontId="3" fillId="31" borderId="13" xfId="43" applyFont="1" applyFill="1" applyBorder="1" applyAlignment="1" applyProtection="1">
      <alignment horizontal="left" vertical="top" wrapText="1"/>
    </xf>
    <xf numFmtId="0" fontId="3" fillId="31" borderId="14" xfId="43" applyFont="1" applyFill="1" applyBorder="1" applyAlignment="1" applyProtection="1">
      <alignment horizontal="left" vertical="top" wrapText="1"/>
    </xf>
    <xf numFmtId="0" fontId="3" fillId="31" borderId="21" xfId="43" applyFont="1" applyFill="1" applyBorder="1" applyAlignment="1" applyProtection="1">
      <alignment horizontal="left" vertical="top" wrapText="1"/>
    </xf>
    <xf numFmtId="4" fontId="3" fillId="31" borderId="18" xfId="43" applyNumberFormat="1" applyFont="1" applyFill="1" applyBorder="1" applyAlignment="1" applyProtection="1">
      <alignment horizontal="center" vertical="top"/>
    </xf>
    <xf numFmtId="16" fontId="3" fillId="31" borderId="35" xfId="43" quotePrefix="1" applyNumberFormat="1" applyFont="1" applyFill="1" applyBorder="1" applyAlignment="1" applyProtection="1">
      <alignment horizontal="left"/>
    </xf>
    <xf numFmtId="4" fontId="3" fillId="31" borderId="14" xfId="43" applyNumberFormat="1" applyFont="1" applyFill="1" applyBorder="1" applyAlignment="1" applyProtection="1">
      <alignment vertical="top"/>
    </xf>
    <xf numFmtId="4" fontId="1" fillId="31" borderId="0" xfId="43" applyNumberFormat="1" applyFill="1" applyProtection="1"/>
    <xf numFmtId="4" fontId="3" fillId="31" borderId="0" xfId="43" applyNumberFormat="1" applyFont="1" applyFill="1" applyProtection="1"/>
    <xf numFmtId="0" fontId="3" fillId="31" borderId="60" xfId="43" applyFont="1" applyFill="1" applyBorder="1" applyProtection="1"/>
    <xf numFmtId="0" fontId="3" fillId="27" borderId="41" xfId="43" applyFont="1" applyFill="1" applyBorder="1" applyProtection="1"/>
    <xf numFmtId="0" fontId="3" fillId="31" borderId="60" xfId="0" quotePrefix="1" applyFont="1" applyFill="1" applyBorder="1" applyAlignment="1" applyProtection="1">
      <alignment horizontal="left"/>
    </xf>
    <xf numFmtId="0" fontId="4" fillId="31" borderId="12" xfId="0" applyFont="1" applyFill="1" applyBorder="1" applyProtection="1"/>
    <xf numFmtId="0" fontId="4" fillId="31" borderId="0" xfId="0" applyFont="1" applyFill="1" applyProtection="1"/>
    <xf numFmtId="0" fontId="3" fillId="31" borderId="0" xfId="0" applyFont="1" applyFill="1" applyProtection="1"/>
    <xf numFmtId="4" fontId="4" fillId="27" borderId="33" xfId="0" applyNumberFormat="1" applyFont="1" applyFill="1" applyBorder="1" applyAlignment="1" applyProtection="1">
      <alignment horizontal="right"/>
    </xf>
    <xf numFmtId="0" fontId="3" fillId="31" borderId="35" xfId="0" quotePrefix="1" applyFont="1" applyFill="1" applyBorder="1" applyAlignment="1" applyProtection="1">
      <alignment horizontal="left"/>
    </xf>
    <xf numFmtId="0" fontId="3" fillId="31" borderId="13" xfId="0" applyFont="1" applyFill="1" applyBorder="1" applyProtection="1"/>
    <xf numFmtId="0" fontId="3" fillId="31" borderId="14" xfId="0" applyFont="1" applyFill="1" applyBorder="1" applyProtection="1"/>
    <xf numFmtId="0" fontId="3" fillId="31" borderId="21" xfId="0" applyFont="1" applyFill="1" applyBorder="1" applyProtection="1"/>
    <xf numFmtId="4" fontId="3" fillId="27" borderId="33" xfId="0" applyNumberFormat="1" applyFont="1" applyFill="1" applyBorder="1" applyAlignment="1" applyProtection="1">
      <alignment horizontal="right"/>
    </xf>
    <xf numFmtId="0" fontId="3" fillId="31" borderId="62" xfId="0" applyFont="1" applyFill="1" applyBorder="1" applyProtection="1"/>
    <xf numFmtId="0" fontId="3" fillId="31" borderId="10" xfId="0" applyFont="1" applyFill="1" applyBorder="1" applyProtection="1"/>
    <xf numFmtId="0" fontId="3" fillId="31" borderId="11" xfId="0" applyFont="1" applyFill="1" applyBorder="1" applyProtection="1"/>
    <xf numFmtId="3" fontId="3" fillId="0" borderId="41" xfId="0" applyNumberFormat="1" applyFont="1" applyBorder="1" applyProtection="1"/>
    <xf numFmtId="0" fontId="3" fillId="31" borderId="60" xfId="0" applyFont="1" applyFill="1" applyBorder="1" applyAlignment="1" applyProtection="1">
      <alignment horizontal="left"/>
    </xf>
    <xf numFmtId="0" fontId="3" fillId="31" borderId="12" xfId="0" applyFont="1" applyFill="1" applyBorder="1" applyProtection="1"/>
    <xf numFmtId="3" fontId="3" fillId="24" borderId="33" xfId="0" applyNumberFormat="1" applyFont="1" applyFill="1" applyBorder="1" applyProtection="1"/>
    <xf numFmtId="16" fontId="3" fillId="0" borderId="60" xfId="0" quotePrefix="1" applyNumberFormat="1" applyFont="1" applyBorder="1" applyAlignment="1" applyProtection="1">
      <alignment horizontal="left"/>
    </xf>
    <xf numFmtId="0" fontId="3" fillId="31" borderId="0" xfId="0" quotePrefix="1" applyFont="1" applyFill="1" applyProtection="1"/>
    <xf numFmtId="4" fontId="3" fillId="31" borderId="33" xfId="0" applyNumberFormat="1" applyFont="1" applyFill="1" applyBorder="1" applyProtection="1"/>
    <xf numFmtId="0" fontId="3" fillId="31" borderId="61" xfId="0" quotePrefix="1" applyFont="1" applyFill="1" applyBorder="1" applyAlignment="1" applyProtection="1">
      <alignment horizontal="left"/>
    </xf>
    <xf numFmtId="0" fontId="3" fillId="31" borderId="13" xfId="0" quotePrefix="1" applyFont="1" applyFill="1" applyBorder="1" applyProtection="1"/>
    <xf numFmtId="0" fontId="3" fillId="31" borderId="14" xfId="0" quotePrefix="1" applyFont="1" applyFill="1" applyBorder="1" applyProtection="1"/>
    <xf numFmtId="3" fontId="3" fillId="31" borderId="37" xfId="0" applyNumberFormat="1" applyFont="1" applyFill="1" applyBorder="1" applyProtection="1"/>
    <xf numFmtId="0" fontId="3" fillId="31" borderId="12" xfId="0" quotePrefix="1" applyFont="1" applyFill="1" applyBorder="1" applyProtection="1"/>
    <xf numFmtId="3" fontId="3" fillId="31" borderId="33" xfId="0" applyNumberFormat="1" applyFont="1" applyFill="1" applyBorder="1" applyProtection="1"/>
    <xf numFmtId="4" fontId="4" fillId="31" borderId="33" xfId="0" applyNumberFormat="1" applyFont="1" applyFill="1" applyBorder="1" applyAlignment="1" applyProtection="1">
      <alignment horizontal="right"/>
    </xf>
    <xf numFmtId="0" fontId="4" fillId="31" borderId="14" xfId="0" applyFont="1" applyFill="1" applyBorder="1" applyProtection="1"/>
    <xf numFmtId="4" fontId="3" fillId="31" borderId="37" xfId="0" applyNumberFormat="1" applyFont="1" applyFill="1" applyBorder="1" applyAlignment="1" applyProtection="1">
      <alignment horizontal="right"/>
    </xf>
    <xf numFmtId="4" fontId="3" fillId="0" borderId="41" xfId="43" applyNumberFormat="1" applyFont="1" applyBorder="1" applyAlignment="1" applyProtection="1">
      <alignment horizontal="right"/>
    </xf>
    <xf numFmtId="44" fontId="4" fillId="0" borderId="33" xfId="46" applyFont="1" applyBorder="1" applyAlignment="1" applyProtection="1">
      <alignment horizontal="right"/>
    </xf>
    <xf numFmtId="168" fontId="3" fillId="0" borderId="33" xfId="43" applyNumberFormat="1" applyFont="1" applyBorder="1" applyAlignment="1" applyProtection="1">
      <alignment horizontal="right"/>
    </xf>
    <xf numFmtId="3" fontId="3" fillId="0" borderId="37" xfId="43" applyNumberFormat="1" applyFont="1" applyBorder="1" applyProtection="1"/>
    <xf numFmtId="0" fontId="0" fillId="31" borderId="60" xfId="0" applyFill="1" applyBorder="1" applyAlignment="1" applyProtection="1">
      <alignment horizontal="left"/>
    </xf>
    <xf numFmtId="0" fontId="0" fillId="31" borderId="12" xfId="0" applyFill="1" applyBorder="1" applyProtection="1"/>
    <xf numFmtId="0" fontId="0" fillId="31" borderId="0" xfId="0" applyFill="1" applyProtection="1"/>
    <xf numFmtId="3" fontId="0" fillId="31" borderId="33" xfId="0" applyNumberFormat="1" applyFill="1" applyBorder="1" applyProtection="1"/>
    <xf numFmtId="0" fontId="4" fillId="31" borderId="0" xfId="0" quotePrefix="1" applyFont="1" applyFill="1" applyProtection="1"/>
    <xf numFmtId="0" fontId="3" fillId="31" borderId="65" xfId="0" applyFont="1" applyFill="1" applyBorder="1" applyAlignment="1" applyProtection="1">
      <alignment horizontal="center"/>
    </xf>
    <xf numFmtId="0" fontId="3" fillId="31" borderId="31" xfId="0" applyFont="1" applyFill="1" applyBorder="1" applyProtection="1"/>
    <xf numFmtId="0" fontId="3" fillId="31" borderId="30" xfId="0" applyFont="1" applyFill="1" applyBorder="1" applyProtection="1"/>
    <xf numFmtId="3" fontId="3" fillId="31" borderId="66" xfId="0" applyNumberFormat="1" applyFont="1" applyFill="1" applyBorder="1" applyProtection="1"/>
  </cellXfs>
  <cellStyles count="56">
    <cellStyle name="20 % - Akzent1" xfId="1" builtinId="30" customBuiltin="1"/>
    <cellStyle name="20 % - Akzent2" xfId="2" builtinId="34" customBuiltin="1"/>
    <cellStyle name="20 % - Akzent3" xfId="3" builtinId="38" customBuiltin="1"/>
    <cellStyle name="20 % - Akzent4" xfId="4" builtinId="42" customBuiltin="1"/>
    <cellStyle name="20 % - Akzent5" xfId="5" builtinId="46" customBuiltin="1"/>
    <cellStyle name="20 % - Akzent6" xfId="6" builtinId="50" customBuiltin="1"/>
    <cellStyle name="40 % - Akzent1" xfId="7" builtinId="31" customBuiltin="1"/>
    <cellStyle name="40 % - Akzent2" xfId="8" builtinId="35" customBuiltin="1"/>
    <cellStyle name="40 % - Akzent3" xfId="9" builtinId="39" customBuiltin="1"/>
    <cellStyle name="40 % - Akzent4" xfId="10" builtinId="43" customBuiltin="1"/>
    <cellStyle name="40 % - Akzent5" xfId="11" builtinId="47" customBuiltin="1"/>
    <cellStyle name="40 % - Akzent6" xfId="12" builtinId="51" customBuiltin="1"/>
    <cellStyle name="60 % - Akzent1" xfId="13" builtinId="32" customBuiltin="1"/>
    <cellStyle name="60 % - Akzent2" xfId="14" builtinId="36" customBuiltin="1"/>
    <cellStyle name="60 % - Akzent3" xfId="15" builtinId="40" customBuiltin="1"/>
    <cellStyle name="60 % - Akzent4" xfId="16" builtinId="44" customBuiltin="1"/>
    <cellStyle name="60 % - Akzent5" xfId="17" builtinId="48" customBuiltin="1"/>
    <cellStyle name="60 % - Akzent6" xfId="18" builtinId="52" customBuiltin="1"/>
    <cellStyle name="Akzent1" xfId="19" builtinId="29" customBuiltin="1"/>
    <cellStyle name="Akzent2" xfId="20" builtinId="33" customBuiltin="1"/>
    <cellStyle name="Akzent3" xfId="21" builtinId="37" customBuiltin="1"/>
    <cellStyle name="Akzent4" xfId="22" builtinId="41" customBuiltin="1"/>
    <cellStyle name="Akzent5" xfId="23" builtinId="45" customBuiltin="1"/>
    <cellStyle name="Akzent6" xfId="24" builtinId="49" customBuiltin="1"/>
    <cellStyle name="Ausgabe" xfId="25" builtinId="21" customBuiltin="1"/>
    <cellStyle name="Berechnung" xfId="26" builtinId="22" customBuiltin="1"/>
    <cellStyle name="Eingabe" xfId="27" builtinId="20" customBuiltin="1"/>
    <cellStyle name="Ergebnis" xfId="28" builtinId="25" customBuiltin="1"/>
    <cellStyle name="Erklärender Text" xfId="29" builtinId="53" customBuiltin="1"/>
    <cellStyle name="Euro" xfId="30" xr:uid="{00000000-0005-0000-0000-00001D000000}"/>
    <cellStyle name="Gut" xfId="31" builtinId="26" customBuiltin="1"/>
    <cellStyle name="Komma" xfId="45" builtinId="3"/>
    <cellStyle name="Komma 2" xfId="48" xr:uid="{00000000-0005-0000-0000-000020000000}"/>
    <cellStyle name="Komma 3" xfId="51" xr:uid="{00000000-0005-0000-0000-000021000000}"/>
    <cellStyle name="Neutral" xfId="32" builtinId="28" customBuiltin="1"/>
    <cellStyle name="Notiz" xfId="33" builtinId="10" customBuiltin="1"/>
    <cellStyle name="Prozent 2" xfId="44" xr:uid="{00000000-0005-0000-0000-000025000000}"/>
    <cellStyle name="Schlecht" xfId="34" builtinId="27" customBuiltin="1"/>
    <cellStyle name="Standard" xfId="0" builtinId="0"/>
    <cellStyle name="Standard 2" xfId="43" xr:uid="{00000000-0005-0000-0000-000028000000}"/>
    <cellStyle name="Überschrift" xfId="35" builtinId="15" customBuiltin="1"/>
    <cellStyle name="Überschrift 1" xfId="36" builtinId="16" customBuiltin="1"/>
    <cellStyle name="Überschrift 2" xfId="37" builtinId="17" customBuiltin="1"/>
    <cellStyle name="Überschrift 3" xfId="38" builtinId="18" customBuiltin="1"/>
    <cellStyle name="Überschrift 4" xfId="39" builtinId="19" customBuiltin="1"/>
    <cellStyle name="Verknüpfte Zelle" xfId="40" builtinId="24" customBuiltin="1"/>
    <cellStyle name="Währung" xfId="46" builtinId="4"/>
    <cellStyle name="Währung 2" xfId="47" xr:uid="{00000000-0005-0000-0000-000030000000}"/>
    <cellStyle name="Währung 2 2" xfId="49" xr:uid="{00000000-0005-0000-0000-000031000000}"/>
    <cellStyle name="Währung 2 2 2" xfId="54" xr:uid="{00000000-0005-0000-0000-000032000000}"/>
    <cellStyle name="Währung 2 3" xfId="50" xr:uid="{00000000-0005-0000-0000-000033000000}"/>
    <cellStyle name="Währung 2 3 2" xfId="55" xr:uid="{00000000-0005-0000-0000-000034000000}"/>
    <cellStyle name="Währung 2 4" xfId="53" xr:uid="{00000000-0005-0000-0000-000035000000}"/>
    <cellStyle name="Währung 3" xfId="52" xr:uid="{00000000-0005-0000-0000-000036000000}"/>
    <cellStyle name="Warnender Text" xfId="41" builtinId="11" customBuiltin="1"/>
    <cellStyle name="Zelle überprüfen" xfId="42" builtinId="23" customBuiltin="1"/>
  </cellStyles>
  <dxfs count="0"/>
  <tableStyles count="0" defaultTableStyle="TableStyleMedium2" defaultPivotStyle="PivotStyleLight16"/>
  <colors>
    <mruColors>
      <color rgb="FFFFCC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2.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1.xml"/><Relationship Id="rId30"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6</xdr:row>
      <xdr:rowOff>0</xdr:rowOff>
    </xdr:from>
    <xdr:to>
      <xdr:col>0</xdr:col>
      <xdr:colOff>0</xdr:colOff>
      <xdr:row>6</xdr:row>
      <xdr:rowOff>0</xdr:rowOff>
    </xdr:to>
    <xdr:sp macro="" textlink="">
      <xdr:nvSpPr>
        <xdr:cNvPr id="2" name="AutoShape 1">
          <a:extLst>
            <a:ext uri="{FF2B5EF4-FFF2-40B4-BE49-F238E27FC236}">
              <a16:creationId xmlns:a16="http://schemas.microsoft.com/office/drawing/2014/main" id="{3E0AC9A1-30DE-4603-B59E-E7BE8A494DED}"/>
            </a:ext>
          </a:extLst>
        </xdr:cNvPr>
        <xdr:cNvSpPr>
          <a:spLocks/>
        </xdr:cNvSpPr>
      </xdr:nvSpPr>
      <xdr:spPr bwMode="auto">
        <a:xfrm>
          <a:off x="0" y="1905000"/>
          <a:ext cx="0" cy="0"/>
        </a:xfrm>
        <a:prstGeom prst="rightBracket">
          <a:avLst>
            <a:gd name="adj" fmla="val -214748364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3" name="AutoShape 2">
          <a:extLst>
            <a:ext uri="{FF2B5EF4-FFF2-40B4-BE49-F238E27FC236}">
              <a16:creationId xmlns:a16="http://schemas.microsoft.com/office/drawing/2014/main" id="{91806C10-657C-4D63-91F5-F9426AC90032}"/>
            </a:ext>
          </a:extLst>
        </xdr:cNvPr>
        <xdr:cNvSpPr>
          <a:spLocks/>
        </xdr:cNvSpPr>
      </xdr:nvSpPr>
      <xdr:spPr bwMode="auto">
        <a:xfrm>
          <a:off x="0" y="1905000"/>
          <a:ext cx="0" cy="0"/>
        </a:xfrm>
        <a:prstGeom prst="rightBracket">
          <a:avLst>
            <a:gd name="adj" fmla="val -214748364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4" name="AutoShape 3">
          <a:extLst>
            <a:ext uri="{FF2B5EF4-FFF2-40B4-BE49-F238E27FC236}">
              <a16:creationId xmlns:a16="http://schemas.microsoft.com/office/drawing/2014/main" id="{89065EF9-8221-4CA7-BB69-A8F2CF8E1EA0}"/>
            </a:ext>
          </a:extLst>
        </xdr:cNvPr>
        <xdr:cNvSpPr>
          <a:spLocks/>
        </xdr:cNvSpPr>
      </xdr:nvSpPr>
      <xdr:spPr bwMode="auto">
        <a:xfrm>
          <a:off x="0" y="1905000"/>
          <a:ext cx="0" cy="0"/>
        </a:xfrm>
        <a:prstGeom prst="rightBracket">
          <a:avLst>
            <a:gd name="adj" fmla="val -214748364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5" name="AutoShape 4">
          <a:extLst>
            <a:ext uri="{FF2B5EF4-FFF2-40B4-BE49-F238E27FC236}">
              <a16:creationId xmlns:a16="http://schemas.microsoft.com/office/drawing/2014/main" id="{5DEE0387-E6E6-4BD6-A9EF-35ACE7C8468C}"/>
            </a:ext>
          </a:extLst>
        </xdr:cNvPr>
        <xdr:cNvSpPr>
          <a:spLocks/>
        </xdr:cNvSpPr>
      </xdr:nvSpPr>
      <xdr:spPr bwMode="auto">
        <a:xfrm>
          <a:off x="0" y="1905000"/>
          <a:ext cx="0" cy="0"/>
        </a:xfrm>
        <a:prstGeom prst="rightBracket">
          <a:avLst>
            <a:gd name="adj" fmla="val -214748364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6" name="AutoShape 5">
          <a:extLst>
            <a:ext uri="{FF2B5EF4-FFF2-40B4-BE49-F238E27FC236}">
              <a16:creationId xmlns:a16="http://schemas.microsoft.com/office/drawing/2014/main" id="{6FF501B6-8241-4D1A-B0B8-45F1EFED7494}"/>
            </a:ext>
          </a:extLst>
        </xdr:cNvPr>
        <xdr:cNvSpPr>
          <a:spLocks/>
        </xdr:cNvSpPr>
      </xdr:nvSpPr>
      <xdr:spPr bwMode="auto">
        <a:xfrm>
          <a:off x="0" y="1905000"/>
          <a:ext cx="0" cy="0"/>
        </a:xfrm>
        <a:prstGeom prst="rightBracket">
          <a:avLst>
            <a:gd name="adj" fmla="val -214748364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7" name="AutoShape 6">
          <a:extLst>
            <a:ext uri="{FF2B5EF4-FFF2-40B4-BE49-F238E27FC236}">
              <a16:creationId xmlns:a16="http://schemas.microsoft.com/office/drawing/2014/main" id="{8A439AA4-3A08-4968-A236-C72C6331C28A}"/>
            </a:ext>
          </a:extLst>
        </xdr:cNvPr>
        <xdr:cNvSpPr>
          <a:spLocks/>
        </xdr:cNvSpPr>
      </xdr:nvSpPr>
      <xdr:spPr bwMode="auto">
        <a:xfrm>
          <a:off x="0" y="1905000"/>
          <a:ext cx="0" cy="0"/>
        </a:xfrm>
        <a:prstGeom prst="rightBracket">
          <a:avLst>
            <a:gd name="adj" fmla="val -214748364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8" name="AutoShape 7">
          <a:extLst>
            <a:ext uri="{FF2B5EF4-FFF2-40B4-BE49-F238E27FC236}">
              <a16:creationId xmlns:a16="http://schemas.microsoft.com/office/drawing/2014/main" id="{C72BD85E-5B9C-47F6-B394-3545B700F681}"/>
            </a:ext>
          </a:extLst>
        </xdr:cNvPr>
        <xdr:cNvSpPr>
          <a:spLocks/>
        </xdr:cNvSpPr>
      </xdr:nvSpPr>
      <xdr:spPr bwMode="auto">
        <a:xfrm>
          <a:off x="0" y="1905000"/>
          <a:ext cx="0" cy="0"/>
        </a:xfrm>
        <a:prstGeom prst="rightBracket">
          <a:avLst>
            <a:gd name="adj" fmla="val -214748364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9" name="AutoShape 8">
          <a:extLst>
            <a:ext uri="{FF2B5EF4-FFF2-40B4-BE49-F238E27FC236}">
              <a16:creationId xmlns:a16="http://schemas.microsoft.com/office/drawing/2014/main" id="{08AD4AAC-F39F-42E3-A715-3A50A2EAC6B5}"/>
            </a:ext>
          </a:extLst>
        </xdr:cNvPr>
        <xdr:cNvSpPr>
          <a:spLocks/>
        </xdr:cNvSpPr>
      </xdr:nvSpPr>
      <xdr:spPr bwMode="auto">
        <a:xfrm>
          <a:off x="0" y="1905000"/>
          <a:ext cx="0" cy="0"/>
        </a:xfrm>
        <a:prstGeom prst="rightBracket">
          <a:avLst>
            <a:gd name="adj" fmla="val -214748364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10" name="AutoShape 9">
          <a:extLst>
            <a:ext uri="{FF2B5EF4-FFF2-40B4-BE49-F238E27FC236}">
              <a16:creationId xmlns:a16="http://schemas.microsoft.com/office/drawing/2014/main" id="{AD032127-9D19-4A8B-9870-09AC549F8EF0}"/>
            </a:ext>
          </a:extLst>
        </xdr:cNvPr>
        <xdr:cNvSpPr>
          <a:spLocks/>
        </xdr:cNvSpPr>
      </xdr:nvSpPr>
      <xdr:spPr bwMode="auto">
        <a:xfrm>
          <a:off x="0" y="1905000"/>
          <a:ext cx="0" cy="0"/>
        </a:xfrm>
        <a:prstGeom prst="rightBracket">
          <a:avLst>
            <a:gd name="adj" fmla="val -214748364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11" name="AutoShape 10">
          <a:extLst>
            <a:ext uri="{FF2B5EF4-FFF2-40B4-BE49-F238E27FC236}">
              <a16:creationId xmlns:a16="http://schemas.microsoft.com/office/drawing/2014/main" id="{C922A33A-A540-4593-8524-F70AB6F6FA5B}"/>
            </a:ext>
          </a:extLst>
        </xdr:cNvPr>
        <xdr:cNvSpPr>
          <a:spLocks/>
        </xdr:cNvSpPr>
      </xdr:nvSpPr>
      <xdr:spPr bwMode="auto">
        <a:xfrm>
          <a:off x="0" y="1905000"/>
          <a:ext cx="0" cy="0"/>
        </a:xfrm>
        <a:prstGeom prst="rightBracket">
          <a:avLst>
            <a:gd name="adj" fmla="val -214748364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12" name="AutoShape 11">
          <a:extLst>
            <a:ext uri="{FF2B5EF4-FFF2-40B4-BE49-F238E27FC236}">
              <a16:creationId xmlns:a16="http://schemas.microsoft.com/office/drawing/2014/main" id="{649BF028-F9EC-4C8E-B332-2DFC216398BF}"/>
            </a:ext>
          </a:extLst>
        </xdr:cNvPr>
        <xdr:cNvSpPr>
          <a:spLocks/>
        </xdr:cNvSpPr>
      </xdr:nvSpPr>
      <xdr:spPr bwMode="auto">
        <a:xfrm>
          <a:off x="0" y="1905000"/>
          <a:ext cx="0" cy="0"/>
        </a:xfrm>
        <a:prstGeom prst="rightBracket">
          <a:avLst>
            <a:gd name="adj" fmla="val -214748364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13" name="AutoShape 12">
          <a:extLst>
            <a:ext uri="{FF2B5EF4-FFF2-40B4-BE49-F238E27FC236}">
              <a16:creationId xmlns:a16="http://schemas.microsoft.com/office/drawing/2014/main" id="{090C35CA-76A0-4FD1-8CA9-2BC65A407458}"/>
            </a:ext>
          </a:extLst>
        </xdr:cNvPr>
        <xdr:cNvSpPr>
          <a:spLocks/>
        </xdr:cNvSpPr>
      </xdr:nvSpPr>
      <xdr:spPr bwMode="auto">
        <a:xfrm>
          <a:off x="0" y="1905000"/>
          <a:ext cx="0" cy="0"/>
        </a:xfrm>
        <a:prstGeom prst="rightBracket">
          <a:avLst>
            <a:gd name="adj" fmla="val -214748364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14" name="AutoShape 13">
          <a:extLst>
            <a:ext uri="{FF2B5EF4-FFF2-40B4-BE49-F238E27FC236}">
              <a16:creationId xmlns:a16="http://schemas.microsoft.com/office/drawing/2014/main" id="{F55F1970-3653-4E1C-BDC6-3CD6CFD46A74}"/>
            </a:ext>
          </a:extLst>
        </xdr:cNvPr>
        <xdr:cNvSpPr>
          <a:spLocks/>
        </xdr:cNvSpPr>
      </xdr:nvSpPr>
      <xdr:spPr bwMode="auto">
        <a:xfrm>
          <a:off x="0" y="1905000"/>
          <a:ext cx="0" cy="0"/>
        </a:xfrm>
        <a:prstGeom prst="rightBracket">
          <a:avLst>
            <a:gd name="adj" fmla="val -214748364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15" name="AutoShape 14">
          <a:extLst>
            <a:ext uri="{FF2B5EF4-FFF2-40B4-BE49-F238E27FC236}">
              <a16:creationId xmlns:a16="http://schemas.microsoft.com/office/drawing/2014/main" id="{2F82F485-6600-4188-A6CF-1A7B3E6F8CD0}"/>
            </a:ext>
          </a:extLst>
        </xdr:cNvPr>
        <xdr:cNvSpPr>
          <a:spLocks/>
        </xdr:cNvSpPr>
      </xdr:nvSpPr>
      <xdr:spPr bwMode="auto">
        <a:xfrm>
          <a:off x="0" y="1905000"/>
          <a:ext cx="0" cy="0"/>
        </a:xfrm>
        <a:prstGeom prst="rightBracket">
          <a:avLst>
            <a:gd name="adj" fmla="val -214748364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16" name="AutoShape 15">
          <a:extLst>
            <a:ext uri="{FF2B5EF4-FFF2-40B4-BE49-F238E27FC236}">
              <a16:creationId xmlns:a16="http://schemas.microsoft.com/office/drawing/2014/main" id="{D8438C8D-8688-437E-9CAA-80E0192ADA64}"/>
            </a:ext>
          </a:extLst>
        </xdr:cNvPr>
        <xdr:cNvSpPr>
          <a:spLocks/>
        </xdr:cNvSpPr>
      </xdr:nvSpPr>
      <xdr:spPr bwMode="auto">
        <a:xfrm>
          <a:off x="0" y="1905000"/>
          <a:ext cx="0" cy="0"/>
        </a:xfrm>
        <a:prstGeom prst="rightBracket">
          <a:avLst>
            <a:gd name="adj" fmla="val -214748364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17" name="AutoShape 16">
          <a:extLst>
            <a:ext uri="{FF2B5EF4-FFF2-40B4-BE49-F238E27FC236}">
              <a16:creationId xmlns:a16="http://schemas.microsoft.com/office/drawing/2014/main" id="{DCB37254-6965-4765-92E6-222C3A02F33F}"/>
            </a:ext>
          </a:extLst>
        </xdr:cNvPr>
        <xdr:cNvSpPr>
          <a:spLocks/>
        </xdr:cNvSpPr>
      </xdr:nvSpPr>
      <xdr:spPr bwMode="auto">
        <a:xfrm>
          <a:off x="0" y="1905000"/>
          <a:ext cx="0" cy="0"/>
        </a:xfrm>
        <a:prstGeom prst="rightBracket">
          <a:avLst>
            <a:gd name="adj" fmla="val -214748364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18" name="AutoShape 17">
          <a:extLst>
            <a:ext uri="{FF2B5EF4-FFF2-40B4-BE49-F238E27FC236}">
              <a16:creationId xmlns:a16="http://schemas.microsoft.com/office/drawing/2014/main" id="{432C0C81-C519-430E-96F4-5106E1F14F3E}"/>
            </a:ext>
          </a:extLst>
        </xdr:cNvPr>
        <xdr:cNvSpPr>
          <a:spLocks/>
        </xdr:cNvSpPr>
      </xdr:nvSpPr>
      <xdr:spPr bwMode="auto">
        <a:xfrm>
          <a:off x="0" y="1905000"/>
          <a:ext cx="0" cy="0"/>
        </a:xfrm>
        <a:prstGeom prst="rightBracket">
          <a:avLst>
            <a:gd name="adj" fmla="val -214748364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6</xdr:row>
      <xdr:rowOff>0</xdr:rowOff>
    </xdr:from>
    <xdr:to>
      <xdr:col>0</xdr:col>
      <xdr:colOff>0</xdr:colOff>
      <xdr:row>6</xdr:row>
      <xdr:rowOff>0</xdr:rowOff>
    </xdr:to>
    <xdr:sp macro="" textlink="">
      <xdr:nvSpPr>
        <xdr:cNvPr id="19" name="AutoShape 18">
          <a:extLst>
            <a:ext uri="{FF2B5EF4-FFF2-40B4-BE49-F238E27FC236}">
              <a16:creationId xmlns:a16="http://schemas.microsoft.com/office/drawing/2014/main" id="{02001562-CDAA-493E-8A29-D2911DDB56D3}"/>
            </a:ext>
          </a:extLst>
        </xdr:cNvPr>
        <xdr:cNvSpPr>
          <a:spLocks/>
        </xdr:cNvSpPr>
      </xdr:nvSpPr>
      <xdr:spPr bwMode="auto">
        <a:xfrm>
          <a:off x="0" y="1905000"/>
          <a:ext cx="0" cy="0"/>
        </a:xfrm>
        <a:prstGeom prst="rightBracket">
          <a:avLst>
            <a:gd name="adj" fmla="val -2147483648"/>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clientData fLocksWithSheet="0"/>
  </xdr:twoCellAnchor>
  <xdr:twoCellAnchor>
    <xdr:from>
      <xdr:col>0</xdr:col>
      <xdr:colOff>0</xdr:colOff>
      <xdr:row>6</xdr:row>
      <xdr:rowOff>0</xdr:rowOff>
    </xdr:from>
    <xdr:to>
      <xdr:col>0</xdr:col>
      <xdr:colOff>0</xdr:colOff>
      <xdr:row>6</xdr:row>
      <xdr:rowOff>0</xdr:rowOff>
    </xdr:to>
    <xdr:sp macro="" textlink="">
      <xdr:nvSpPr>
        <xdr:cNvPr id="20" name="AutoShape 19">
          <a:extLst>
            <a:ext uri="{FF2B5EF4-FFF2-40B4-BE49-F238E27FC236}">
              <a16:creationId xmlns:a16="http://schemas.microsoft.com/office/drawing/2014/main" id="{27A74EA8-2C43-4ADB-AC00-6DE106B3945F}"/>
            </a:ext>
          </a:extLst>
        </xdr:cNvPr>
        <xdr:cNvSpPr>
          <a:spLocks/>
        </xdr:cNvSpPr>
      </xdr:nvSpPr>
      <xdr:spPr bwMode="auto">
        <a:xfrm>
          <a:off x="0" y="1905000"/>
          <a:ext cx="0" cy="0"/>
        </a:xfrm>
        <a:prstGeom prst="rightBracket">
          <a:avLst>
            <a:gd name="adj" fmla="val -2147483648"/>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clientData/>
  </xdr:twoCellAnchor>
  <xdr:twoCellAnchor>
    <xdr:from>
      <xdr:col>0</xdr:col>
      <xdr:colOff>0</xdr:colOff>
      <xdr:row>3</xdr:row>
      <xdr:rowOff>133350</xdr:rowOff>
    </xdr:from>
    <xdr:to>
      <xdr:col>4</xdr:col>
      <xdr:colOff>0</xdr:colOff>
      <xdr:row>5</xdr:row>
      <xdr:rowOff>95250</xdr:rowOff>
    </xdr:to>
    <xdr:sp macro="" textlink="">
      <xdr:nvSpPr>
        <xdr:cNvPr id="21" name="AutoShape 20">
          <a:extLst>
            <a:ext uri="{FF2B5EF4-FFF2-40B4-BE49-F238E27FC236}">
              <a16:creationId xmlns:a16="http://schemas.microsoft.com/office/drawing/2014/main" id="{B8AADA07-751C-4F7F-BA38-FAD3F8BF5CE8}"/>
            </a:ext>
          </a:extLst>
        </xdr:cNvPr>
        <xdr:cNvSpPr>
          <a:spLocks/>
        </xdr:cNvSpPr>
      </xdr:nvSpPr>
      <xdr:spPr bwMode="auto">
        <a:xfrm rot="4117763">
          <a:off x="3414713" y="-2786063"/>
          <a:ext cx="704850" cy="7534275"/>
        </a:xfrm>
        <a:prstGeom prst="rightBracket">
          <a:avLst>
            <a:gd name="adj" fmla="val 0"/>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clientData fLocksWithSheet="0"/>
  </xdr:twoCellAnchor>
  <xdr:twoCellAnchor>
    <xdr:from>
      <xdr:col>0</xdr:col>
      <xdr:colOff>0</xdr:colOff>
      <xdr:row>6</xdr:row>
      <xdr:rowOff>0</xdr:rowOff>
    </xdr:from>
    <xdr:to>
      <xdr:col>0</xdr:col>
      <xdr:colOff>0</xdr:colOff>
      <xdr:row>6</xdr:row>
      <xdr:rowOff>0</xdr:rowOff>
    </xdr:to>
    <xdr:sp macro="" textlink="">
      <xdr:nvSpPr>
        <xdr:cNvPr id="22" name="AutoShape 21">
          <a:extLst>
            <a:ext uri="{FF2B5EF4-FFF2-40B4-BE49-F238E27FC236}">
              <a16:creationId xmlns:a16="http://schemas.microsoft.com/office/drawing/2014/main" id="{C13C0736-2BE5-49C7-94E1-247528DBDE0B}"/>
            </a:ext>
          </a:extLst>
        </xdr:cNvPr>
        <xdr:cNvSpPr>
          <a:spLocks/>
        </xdr:cNvSpPr>
      </xdr:nvSpPr>
      <xdr:spPr bwMode="auto">
        <a:xfrm>
          <a:off x="0" y="1905000"/>
          <a:ext cx="0" cy="0"/>
        </a:xfrm>
        <a:prstGeom prst="rightBracket">
          <a:avLst>
            <a:gd name="adj" fmla="val -2147483648"/>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0">
              <a:solidFill>
                <a:srgbClr xmlns:mc="http://schemas.openxmlformats.org/markup-compatibility/2006" val="000000" mc:Ignorable="a14" a14:legacySpreadsheetColorIndex="64"/>
              </a:solidFill>
              <a:round/>
              <a:headEnd/>
              <a:tailEnd/>
            </a14:hiddenLine>
          </a:ext>
        </a:extLst>
      </xdr:spPr>
    </xdr:sp>
    <xdr:clientData/>
  </xdr:twoCellAnchor>
  <xdr:twoCellAnchor>
    <xdr:from>
      <xdr:col>0</xdr:col>
      <xdr:colOff>0</xdr:colOff>
      <xdr:row>23</xdr:row>
      <xdr:rowOff>0</xdr:rowOff>
    </xdr:from>
    <xdr:to>
      <xdr:col>0</xdr:col>
      <xdr:colOff>0</xdr:colOff>
      <xdr:row>23</xdr:row>
      <xdr:rowOff>0</xdr:rowOff>
    </xdr:to>
    <xdr:sp macro="" textlink="">
      <xdr:nvSpPr>
        <xdr:cNvPr id="23" name="Text Box 22">
          <a:extLst>
            <a:ext uri="{FF2B5EF4-FFF2-40B4-BE49-F238E27FC236}">
              <a16:creationId xmlns:a16="http://schemas.microsoft.com/office/drawing/2014/main" id="{BD175D78-0778-4BF2-9770-42D67EE85532}"/>
            </a:ext>
          </a:extLst>
        </xdr:cNvPr>
        <xdr:cNvSpPr txBox="1">
          <a:spLocks noChangeArrowheads="1"/>
        </xdr:cNvSpPr>
      </xdr:nvSpPr>
      <xdr:spPr bwMode="auto">
        <a:xfrm>
          <a:off x="0" y="3019425"/>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4" name="Text Box 23">
          <a:extLst>
            <a:ext uri="{FF2B5EF4-FFF2-40B4-BE49-F238E27FC236}">
              <a16:creationId xmlns:a16="http://schemas.microsoft.com/office/drawing/2014/main" id="{6A095638-78BC-4BD8-A682-A5988F977862}"/>
            </a:ext>
          </a:extLst>
        </xdr:cNvPr>
        <xdr:cNvSpPr txBox="1">
          <a:spLocks noChangeArrowheads="1"/>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l" rtl="0">
            <a:defRPr sz="1000"/>
          </a:pPr>
          <a:r>
            <a:rPr lang="de-DE" sz="1200" b="1" i="0" u="none" strike="noStrike" baseline="0">
              <a:solidFill>
                <a:srgbClr val="000000"/>
              </a:solidFill>
              <a:latin typeface="Arial"/>
              <a:cs typeface="Arial"/>
            </a:rPr>
            <a:t>Baurkosten lt. Planungskonzept  </a:t>
          </a:r>
          <a:endParaRPr lang="de-DE" sz="1000" b="0" i="0" u="none" strike="noStrike" baseline="0">
            <a:solidFill>
              <a:srgbClr val="000000"/>
            </a:solidFill>
            <a:latin typeface="Arial"/>
            <a:cs typeface="Arial"/>
          </a:endParaRPr>
        </a:p>
        <a:p>
          <a:pPr algn="l" rtl="0">
            <a:defRPr sz="1000"/>
          </a:pPr>
          <a:endParaRPr lang="de-DE" sz="1000" b="0" i="0" u="none" strike="noStrike" baseline="0">
            <a:solidFill>
              <a:srgbClr val="000000"/>
            </a:solidFill>
            <a:latin typeface="Arial"/>
            <a:cs typeface="Arial"/>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25" name="Line 24">
          <a:extLst>
            <a:ext uri="{FF2B5EF4-FFF2-40B4-BE49-F238E27FC236}">
              <a16:creationId xmlns:a16="http://schemas.microsoft.com/office/drawing/2014/main" id="{27880E0B-4E7A-4BDC-93C1-A7EFC6037AD1}"/>
            </a:ext>
          </a:extLst>
        </xdr:cNvPr>
        <xdr:cNvSpPr>
          <a:spLocks noChangeShapeType="1"/>
        </xdr:cNvSpPr>
      </xdr:nvSpPr>
      <xdr:spPr bwMode="auto">
        <a:xfrm>
          <a:off x="0" y="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stadt.intern\share\abt_iii\tb2\A\2023\0328\00%20-%20Vorermittlungen\04%20-%20Pr&#252;fung%20Vergabeverfahren\2023_10_11%20Bedarfsplanung\1.1%20Herstellungskosten%20VGV%20Dorferneuerung%20Arnshausen%20Bedarfsplanung.xlsx" TargetMode="External"/><Relationship Id="rId1" Type="http://schemas.openxmlformats.org/officeDocument/2006/relationships/externalLinkPath" Target="file:///\\stadt.intern\share\abt_iii\tb2\A\2023\0328\00%20-%20Vorermittlungen\04%20-%20Pr&#252;fung%20Vergabeverfahren\2023_10_11%20Bedarfsplanung\1.1%20Herstellungskosten%20VGV%20Dorferneuerung%20Arnshausen%20Bedarfsplanung.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stadt.intern\share\abt_III\TB2\C\2017\0906\Ingenieurvertr&#228;ge%20gemeinsame%20Ma&#223;nahmen\01%20-%20Infra%20-%20Ma&#223;nahmen%20-%202021\01%20-%20Steinstra&#223;e\00%20-%20VGV%20Verfahren\1.1%20Herstellungskosten%20VGV%20Steinstra&#223;e%20&#252;berarbeitet.xlsx" TargetMode="External"/><Relationship Id="rId1" Type="http://schemas.openxmlformats.org/officeDocument/2006/relationships/externalLinkPath" Target="file:///\\stadt.intern\share\abt_III\TB2\C\2017\0906\Ingenieurvertr&#228;ge%20gemeinsame%20Ma&#223;nahmen\01%20-%20Infra%20-%20Ma&#223;nahmen%20-%202021\01%20-%20Steinstra&#223;e\00%20-%20VGV%20Verfahren\1.1%20Herstellungskosten%20VGV%20Steinstra&#223;e%20&#252;berarbeite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Preisblatt"/>
      <sheetName val="Kostenberechnung"/>
      <sheetName val="HerstellkostenVgV"/>
      <sheetName val="AK.IB1"/>
      <sheetName val="HZ.IB1"/>
      <sheetName val="H.IB1"/>
      <sheetName val="H.IB1 teil"/>
      <sheetName val="H.TA2 teil"/>
      <sheetName val="AK.IB2"/>
      <sheetName val="HZ.IB2"/>
      <sheetName val="H.IB2"/>
      <sheetName val="H.IB3 teil"/>
      <sheetName val="AK.IB3"/>
      <sheetName val="HZ.IB3"/>
      <sheetName val="H.IB3"/>
      <sheetName val="H.IB4 teil"/>
      <sheetName val="AK.IB4"/>
      <sheetName val="HZ.IB4"/>
      <sheetName val="H.IB4"/>
      <sheetName val="AK. Verk5"/>
      <sheetName val="HZ. Verk5"/>
      <sheetName val="H.Verk5"/>
      <sheetName val="H.GL6"/>
      <sheetName val="H.BesL"/>
    </sheetNames>
    <sheetDataSet>
      <sheetData sheetId="0" refreshError="1"/>
      <sheetData sheetId="1" refreshError="1"/>
      <sheetData sheetId="2">
        <row r="10">
          <cell r="F10">
            <v>40000</v>
          </cell>
        </row>
      </sheetData>
      <sheetData sheetId="3" refreshError="1"/>
      <sheetData sheetId="4" refreshError="1"/>
      <sheetData sheetId="5" refreshError="1"/>
      <sheetData sheetId="6" refreshError="1"/>
      <sheetData sheetId="7" refreshError="1"/>
      <sheetData sheetId="8"/>
      <sheetData sheetId="9"/>
      <sheetData sheetId="10"/>
      <sheetData sheetId="11" refreshError="1"/>
      <sheetData sheetId="12">
        <row r="60">
          <cell r="J60">
            <v>340000</v>
          </cell>
        </row>
      </sheetData>
      <sheetData sheetId="13"/>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Preisblatt"/>
      <sheetName val="Kostenberechnung"/>
      <sheetName val="HerstellkostenVgV"/>
      <sheetName val="AK.IB1"/>
      <sheetName val="HZ.IB1"/>
      <sheetName val="H.IB1"/>
      <sheetName val="H.IB1 teil"/>
      <sheetName val="AK.TA2"/>
      <sheetName val="H.TA2"/>
      <sheetName val="H.TA2 teil"/>
      <sheetName val="AK.IB3"/>
      <sheetName val="HZ.IB3"/>
      <sheetName val="H.IB3"/>
      <sheetName val="H.IB3 teil"/>
      <sheetName val="AK.IB4"/>
      <sheetName val="HZ.IB4"/>
      <sheetName val="H.IB4"/>
      <sheetName val="H.IB4 teil"/>
      <sheetName val="AK.IB5"/>
      <sheetName val="HZ.IB5"/>
      <sheetName val="H.IB5"/>
      <sheetName val="AK.Verk6"/>
      <sheetName val="HZ.Verk6"/>
      <sheetName val="H.Verk6"/>
      <sheetName val="H.GL7"/>
      <sheetName val="H.Bes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50"/>
  <sheetViews>
    <sheetView showGridLines="0" showRuler="0" view="pageLayout" topLeftCell="A13" zoomScaleNormal="100" zoomScaleSheetLayoutView="100" workbookViewId="0">
      <selection sqref="A1:A2"/>
    </sheetView>
  </sheetViews>
  <sheetFormatPr baseColWidth="10" defaultColWidth="11.33203125" defaultRowHeight="13.2" x14ac:dyDescent="0.25"/>
  <cols>
    <col min="1" max="1" width="67.109375" style="7" customWidth="1"/>
    <col min="2" max="2" width="11.88671875" style="6" customWidth="1"/>
    <col min="3" max="3" width="11.77734375" style="6" customWidth="1"/>
    <col min="4" max="4" width="20.33203125" style="6" customWidth="1"/>
    <col min="5" max="5" width="21.33203125" style="6" customWidth="1"/>
    <col min="6" max="6" width="20.88671875" style="6" customWidth="1"/>
    <col min="7" max="16384" width="11.33203125" style="6"/>
  </cols>
  <sheetData>
    <row r="1" spans="1:8" ht="12.75" customHeight="1" x14ac:dyDescent="0.25">
      <c r="A1" s="553" t="s">
        <v>238</v>
      </c>
      <c r="B1" s="555"/>
      <c r="C1" s="556"/>
      <c r="D1" s="1"/>
      <c r="E1" s="1"/>
      <c r="F1" s="2"/>
      <c r="G1" s="2"/>
      <c r="H1" s="1"/>
    </row>
    <row r="2" spans="1:8" ht="25.5" customHeight="1" x14ac:dyDescent="0.25">
      <c r="A2" s="554"/>
      <c r="B2" s="556"/>
      <c r="C2" s="556"/>
      <c r="D2" s="3"/>
      <c r="E2" s="3"/>
      <c r="F2" s="1"/>
      <c r="G2" s="1"/>
      <c r="H2" s="1"/>
    </row>
    <row r="3" spans="1:8" ht="12.75" customHeight="1" x14ac:dyDescent="0.25">
      <c r="A3" s="557" t="s">
        <v>234</v>
      </c>
      <c r="B3" s="556"/>
      <c r="C3" s="556"/>
      <c r="D3" s="3"/>
      <c r="E3" s="3"/>
      <c r="F3" s="1"/>
      <c r="G3" s="1"/>
      <c r="H3" s="1"/>
    </row>
    <row r="4" spans="1:8" ht="12.75" customHeight="1" x14ac:dyDescent="0.25">
      <c r="A4" s="554"/>
      <c r="B4" s="556"/>
      <c r="C4" s="556"/>
      <c r="D4" s="3"/>
      <c r="E4" s="3"/>
      <c r="F4" s="1"/>
      <c r="G4" s="1"/>
      <c r="H4" s="1"/>
    </row>
    <row r="5" spans="1:8" ht="12.75" customHeight="1" x14ac:dyDescent="0.25">
      <c r="A5" s="554"/>
      <c r="B5" s="556"/>
      <c r="C5" s="556"/>
      <c r="D5" s="3"/>
      <c r="E5" s="3"/>
      <c r="F5" s="1"/>
      <c r="G5" s="1"/>
      <c r="H5" s="1"/>
    </row>
    <row r="6" spans="1:8" ht="12.75" customHeight="1" x14ac:dyDescent="0.25">
      <c r="A6" s="558"/>
      <c r="B6" s="556"/>
      <c r="C6" s="556"/>
      <c r="D6" s="3"/>
      <c r="E6" s="3"/>
      <c r="F6" s="1"/>
      <c r="G6" s="1"/>
      <c r="H6" s="1"/>
    </row>
    <row r="7" spans="1:8" ht="12.75" customHeight="1" x14ac:dyDescent="0.25">
      <c r="A7" s="21"/>
      <c r="B7" s="22"/>
      <c r="C7" s="23"/>
      <c r="D7" s="3"/>
      <c r="E7" s="3"/>
      <c r="F7" s="1"/>
      <c r="G7" s="1"/>
      <c r="H7" s="1"/>
    </row>
    <row r="8" spans="1:8" ht="25.5" customHeight="1" x14ac:dyDescent="0.25">
      <c r="A8" s="560" t="s">
        <v>235</v>
      </c>
      <c r="B8" s="561"/>
      <c r="C8" s="562"/>
    </row>
    <row r="9" spans="1:8" ht="5.85" customHeight="1" x14ac:dyDescent="0.25">
      <c r="A9" s="19"/>
      <c r="C9" s="20"/>
    </row>
    <row r="10" spans="1:8" x14ac:dyDescent="0.25">
      <c r="A10" s="14" t="s">
        <v>68</v>
      </c>
      <c r="B10" s="559" t="s">
        <v>69</v>
      </c>
      <c r="C10" s="559"/>
    </row>
    <row r="11" spans="1:8" x14ac:dyDescent="0.25">
      <c r="A11" s="14"/>
      <c r="B11" s="15" t="s">
        <v>70</v>
      </c>
      <c r="C11" s="15" t="s">
        <v>119</v>
      </c>
    </row>
    <row r="12" spans="1:8" ht="5.25" customHeight="1" x14ac:dyDescent="0.25">
      <c r="A12" s="12"/>
      <c r="B12" s="13"/>
      <c r="C12" s="13"/>
    </row>
    <row r="13" spans="1:8" x14ac:dyDescent="0.25">
      <c r="A13" s="16" t="s">
        <v>161</v>
      </c>
      <c r="B13" s="10"/>
      <c r="C13" s="17"/>
    </row>
    <row r="14" spans="1:8" ht="13.05" customHeight="1" x14ac:dyDescent="0.25">
      <c r="A14" s="88" t="s">
        <v>241</v>
      </c>
      <c r="B14" s="11" t="s">
        <v>159</v>
      </c>
      <c r="C14" s="218" t="e">
        <f>#REF!</f>
        <v>#REF!</v>
      </c>
    </row>
    <row r="15" spans="1:8" x14ac:dyDescent="0.25">
      <c r="A15" s="16" t="s">
        <v>162</v>
      </c>
      <c r="B15" s="10"/>
      <c r="C15" s="17"/>
    </row>
    <row r="16" spans="1:8" x14ac:dyDescent="0.25">
      <c r="A16" s="88" t="s">
        <v>242</v>
      </c>
      <c r="B16" s="11" t="s">
        <v>160</v>
      </c>
      <c r="C16" s="218" t="e">
        <f>#REF!</f>
        <v>#REF!</v>
      </c>
    </row>
    <row r="17" spans="1:3" ht="5.25" customHeight="1" x14ac:dyDescent="0.25">
      <c r="A17" s="12"/>
      <c r="B17" s="13"/>
      <c r="C17" s="13"/>
    </row>
    <row r="18" spans="1:3" x14ac:dyDescent="0.25">
      <c r="A18" s="219" t="s">
        <v>117</v>
      </c>
      <c r="B18" s="13"/>
      <c r="C18" s="220" t="e">
        <f>SUM(C14:C17)</f>
        <v>#REF!</v>
      </c>
    </row>
    <row r="19" spans="1:3" ht="5.25" customHeight="1" x14ac:dyDescent="0.25">
      <c r="A19" s="12"/>
      <c r="B19" s="13"/>
      <c r="C19" s="13"/>
    </row>
    <row r="20" spans="1:3" x14ac:dyDescent="0.25">
      <c r="A20" s="219" t="s">
        <v>118</v>
      </c>
      <c r="B20" s="13"/>
      <c r="C20" s="220" t="e">
        <f>C18*1.19</f>
        <v>#REF!</v>
      </c>
    </row>
    <row r="21" spans="1:3" x14ac:dyDescent="0.25">
      <c r="A21" s="551"/>
      <c r="B21" s="552"/>
      <c r="C21" s="552"/>
    </row>
    <row r="22" spans="1:3" ht="24.75" customHeight="1" x14ac:dyDescent="0.25">
      <c r="A22" s="560" t="s">
        <v>236</v>
      </c>
      <c r="B22" s="561"/>
      <c r="C22" s="562"/>
    </row>
    <row r="23" spans="1:3" ht="5.25" customHeight="1" x14ac:dyDescent="0.25">
      <c r="A23" s="565"/>
      <c r="B23" s="566"/>
      <c r="C23" s="567"/>
    </row>
    <row r="24" spans="1:3" x14ac:dyDescent="0.25">
      <c r="A24" s="14" t="s">
        <v>68</v>
      </c>
      <c r="B24" s="559" t="s">
        <v>69</v>
      </c>
      <c r="C24" s="559"/>
    </row>
    <row r="25" spans="1:3" x14ac:dyDescent="0.25">
      <c r="A25" s="14"/>
      <c r="B25" s="15" t="s">
        <v>70</v>
      </c>
      <c r="C25" s="15" t="s">
        <v>157</v>
      </c>
    </row>
    <row r="26" spans="1:3" ht="5.25" customHeight="1" x14ac:dyDescent="0.25">
      <c r="A26" s="12"/>
      <c r="B26" s="13"/>
      <c r="C26" s="13"/>
    </row>
    <row r="27" spans="1:3" x14ac:dyDescent="0.25">
      <c r="A27" s="16" t="s">
        <v>161</v>
      </c>
      <c r="B27" s="10"/>
      <c r="C27" s="17"/>
    </row>
    <row r="28" spans="1:3" x14ac:dyDescent="0.25">
      <c r="A28" s="88" t="s">
        <v>241</v>
      </c>
      <c r="B28" s="11" t="s">
        <v>159</v>
      </c>
      <c r="C28" s="218" t="e">
        <f>#REF!</f>
        <v>#REF!</v>
      </c>
    </row>
    <row r="29" spans="1:3" x14ac:dyDescent="0.25">
      <c r="A29" s="16" t="s">
        <v>162</v>
      </c>
      <c r="B29" s="10"/>
      <c r="C29" s="17"/>
    </row>
    <row r="30" spans="1:3" x14ac:dyDescent="0.25">
      <c r="A30" s="88" t="s">
        <v>242</v>
      </c>
      <c r="B30" s="11" t="s">
        <v>160</v>
      </c>
      <c r="C30" s="218" t="e">
        <f>#REF!</f>
        <v>#REF!</v>
      </c>
    </row>
    <row r="31" spans="1:3" ht="5.25" customHeight="1" x14ac:dyDescent="0.25">
      <c r="A31" s="18"/>
      <c r="B31" s="11"/>
      <c r="C31" s="218"/>
    </row>
    <row r="32" spans="1:3" ht="5.4" customHeight="1" x14ac:dyDescent="0.25">
      <c r="A32" s="12"/>
      <c r="B32" s="13"/>
      <c r="C32" s="13"/>
    </row>
    <row r="33" spans="1:3" x14ac:dyDescent="0.25">
      <c r="A33" s="219" t="s">
        <v>117</v>
      </c>
      <c r="B33" s="13"/>
      <c r="C33" s="220" t="e">
        <f>SUM(C27:C32)</f>
        <v>#REF!</v>
      </c>
    </row>
    <row r="34" spans="1:3" ht="5.25" customHeight="1" x14ac:dyDescent="0.25">
      <c r="A34" s="12"/>
      <c r="B34" s="13"/>
      <c r="C34" s="13"/>
    </row>
    <row r="35" spans="1:3" x14ac:dyDescent="0.25">
      <c r="A35" s="219" t="s">
        <v>118</v>
      </c>
      <c r="B35" s="13"/>
      <c r="C35" s="220" t="e">
        <f>C33*1.19</f>
        <v>#REF!</v>
      </c>
    </row>
    <row r="36" spans="1:3" x14ac:dyDescent="0.25">
      <c r="A36" s="84"/>
      <c r="B36" s="85"/>
      <c r="C36" s="85"/>
    </row>
    <row r="37" spans="1:3" ht="25.5" customHeight="1" x14ac:dyDescent="0.25">
      <c r="A37" s="560" t="s">
        <v>237</v>
      </c>
      <c r="B37" s="561"/>
      <c r="C37" s="562"/>
    </row>
    <row r="38" spans="1:3" ht="5.25" customHeight="1" x14ac:dyDescent="0.25">
      <c r="A38" s="86"/>
      <c r="B38" s="85"/>
      <c r="C38" s="87"/>
    </row>
    <row r="39" spans="1:3" x14ac:dyDescent="0.25">
      <c r="A39" s="14" t="s">
        <v>68</v>
      </c>
      <c r="B39" s="563" t="s">
        <v>69</v>
      </c>
      <c r="C39" s="564"/>
    </row>
    <row r="40" spans="1:3" x14ac:dyDescent="0.25">
      <c r="A40" s="14"/>
      <c r="B40" s="15" t="s">
        <v>70</v>
      </c>
      <c r="C40" s="15" t="s">
        <v>158</v>
      </c>
    </row>
    <row r="41" spans="1:3" ht="5.25" customHeight="1" x14ac:dyDescent="0.25">
      <c r="A41" s="12"/>
      <c r="B41" s="13"/>
      <c r="C41" s="13"/>
    </row>
    <row r="42" spans="1:3" x14ac:dyDescent="0.25">
      <c r="A42" s="16" t="s">
        <v>161</v>
      </c>
      <c r="B42" s="10"/>
      <c r="C42" s="17"/>
    </row>
    <row r="43" spans="1:3" x14ac:dyDescent="0.25">
      <c r="A43" s="88" t="s">
        <v>241</v>
      </c>
      <c r="B43" s="11" t="s">
        <v>159</v>
      </c>
      <c r="C43" s="218" t="e">
        <f>#REF!</f>
        <v>#REF!</v>
      </c>
    </row>
    <row r="44" spans="1:3" x14ac:dyDescent="0.25">
      <c r="A44" s="16" t="s">
        <v>162</v>
      </c>
      <c r="B44" s="10"/>
      <c r="C44" s="17"/>
    </row>
    <row r="45" spans="1:3" x14ac:dyDescent="0.25">
      <c r="A45" s="88" t="s">
        <v>242</v>
      </c>
      <c r="B45" s="11" t="s">
        <v>160</v>
      </c>
      <c r="C45" s="218" t="e">
        <f>#REF!</f>
        <v>#REF!</v>
      </c>
    </row>
    <row r="46" spans="1:3" ht="5.25" customHeight="1" x14ac:dyDescent="0.25">
      <c r="A46" s="18"/>
      <c r="B46" s="11"/>
      <c r="C46" s="218"/>
    </row>
    <row r="47" spans="1:3" ht="5.25" customHeight="1" x14ac:dyDescent="0.25">
      <c r="A47" s="12"/>
      <c r="B47" s="13"/>
      <c r="C47" s="13"/>
    </row>
    <row r="48" spans="1:3" x14ac:dyDescent="0.25">
      <c r="A48" s="219" t="s">
        <v>117</v>
      </c>
      <c r="B48" s="13"/>
      <c r="C48" s="220" t="e">
        <f>SUM(C42:C47)</f>
        <v>#REF!</v>
      </c>
    </row>
    <row r="49" spans="1:3" ht="5.25" customHeight="1" x14ac:dyDescent="0.25">
      <c r="A49" s="12"/>
      <c r="B49" s="13"/>
      <c r="C49" s="13"/>
    </row>
    <row r="50" spans="1:3" x14ac:dyDescent="0.25">
      <c r="A50" s="219" t="s">
        <v>118</v>
      </c>
      <c r="B50" s="13"/>
      <c r="C50" s="220" t="e">
        <f>C48*1.19</f>
        <v>#REF!</v>
      </c>
    </row>
  </sheetData>
  <sheetProtection selectLockedCells="1"/>
  <protectedRanges>
    <protectedRange password="C69B" sqref="A1" name="kd2004"/>
  </protectedRanges>
  <mergeCells count="11">
    <mergeCell ref="B39:C39"/>
    <mergeCell ref="A37:C37"/>
    <mergeCell ref="A22:C22"/>
    <mergeCell ref="B24:C24"/>
    <mergeCell ref="A23:C23"/>
    <mergeCell ref="A21:C21"/>
    <mergeCell ref="A1:A2"/>
    <mergeCell ref="B1:C6"/>
    <mergeCell ref="A3:A6"/>
    <mergeCell ref="B10:C10"/>
    <mergeCell ref="A8:C8"/>
  </mergeCells>
  <phoneticPr fontId="2" type="noConversion"/>
  <pageMargins left="0.78740157480314965" right="0.27559055118110237" top="0.98425196850393704" bottom="0.39370078740157483" header="0.31496062992125984" footer="0.19685039370078741"/>
  <pageSetup paperSize="9" orientation="portrait" horizontalDpi="4294967293" r:id="rId1"/>
  <headerFooter alignWithMargins="0">
    <oddHeader>&amp;L&amp;"Arial,Fett"&amp;12&amp;A
&amp;"Arial,Standard"&amp;10zum Vertrag Stadt ..... / .................................................&amp;RAngebot vom&amp;K000000
.....................................</oddHeader>
    <oddFooter>&amp;L&amp;F&amp;RSeite &amp;P von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7030A0"/>
    <pageSetUpPr fitToPage="1"/>
  </sheetPr>
  <dimension ref="A1:J26"/>
  <sheetViews>
    <sheetView tabSelected="1" view="pageLayout" zoomScaleNormal="100" zoomScaleSheetLayoutView="115" workbookViewId="0"/>
  </sheetViews>
  <sheetFormatPr baseColWidth="10" defaultRowHeight="13.2" x14ac:dyDescent="0.25"/>
  <cols>
    <col min="1" max="1" width="22" customWidth="1"/>
    <col min="2" max="2" width="7.33203125" bestFit="1" customWidth="1"/>
    <col min="3" max="8" width="17.77734375" customWidth="1"/>
    <col min="9" max="10" width="18.33203125" customWidth="1"/>
  </cols>
  <sheetData>
    <row r="1" spans="1:10" ht="93.75" customHeight="1" thickBot="1" x14ac:dyDescent="0.3">
      <c r="A1" s="187"/>
      <c r="B1" s="187"/>
      <c r="C1" s="465" t="s">
        <v>460</v>
      </c>
      <c r="D1" s="465" t="s">
        <v>461</v>
      </c>
      <c r="E1" s="465" t="s">
        <v>484</v>
      </c>
      <c r="F1" s="465" t="s">
        <v>485</v>
      </c>
      <c r="G1" s="465" t="s">
        <v>486</v>
      </c>
      <c r="H1" s="465" t="s">
        <v>487</v>
      </c>
      <c r="I1" s="465" t="s">
        <v>411</v>
      </c>
      <c r="J1" s="465" t="s">
        <v>426</v>
      </c>
    </row>
    <row r="2" spans="1:10" ht="13.8" thickBot="1" x14ac:dyDescent="0.3">
      <c r="A2" s="187"/>
      <c r="B2" s="466" t="s">
        <v>90</v>
      </c>
      <c r="C2" s="465" t="s">
        <v>409</v>
      </c>
      <c r="D2" s="465" t="s">
        <v>462</v>
      </c>
      <c r="E2" s="465" t="s">
        <v>524</v>
      </c>
      <c r="F2" s="465" t="s">
        <v>469</v>
      </c>
      <c r="G2" s="465" t="s">
        <v>472</v>
      </c>
      <c r="H2" s="465" t="s">
        <v>483</v>
      </c>
      <c r="I2" s="465" t="s">
        <v>463</v>
      </c>
      <c r="J2" s="473"/>
    </row>
    <row r="3" spans="1:10" x14ac:dyDescent="0.25">
      <c r="A3" s="467" t="s">
        <v>412</v>
      </c>
      <c r="B3" s="468"/>
      <c r="C3" s="490">
        <f>H.IB1!K17</f>
        <v>554900</v>
      </c>
      <c r="D3" s="490">
        <f>+H.Verk2!K17</f>
        <v>1287899.1299999999</v>
      </c>
      <c r="E3" s="490">
        <f>+H.TA3!K18</f>
        <v>21000</v>
      </c>
      <c r="F3" s="490">
        <f>H.IB4!K17</f>
        <v>92620</v>
      </c>
      <c r="G3" s="490">
        <f>H.IB5!K17</f>
        <v>22000</v>
      </c>
      <c r="H3" s="490">
        <f>H.IB6!K17</f>
        <v>117760</v>
      </c>
      <c r="I3" s="491"/>
      <c r="J3" s="464">
        <f>SUM(C3:I3)</f>
        <v>2096179.13</v>
      </c>
    </row>
    <row r="4" spans="1:10" x14ac:dyDescent="0.25">
      <c r="A4" s="469" t="s">
        <v>253</v>
      </c>
      <c r="B4" s="470"/>
      <c r="C4" s="472">
        <f>H.IB1!I28</f>
        <v>59253.440000000002</v>
      </c>
      <c r="D4" s="472">
        <f>H.Verk2!I28</f>
        <v>98437.29</v>
      </c>
      <c r="E4" s="472">
        <f>+H.TA3!I25</f>
        <v>6602.6</v>
      </c>
      <c r="F4" s="472">
        <f>H.IB4!I28</f>
        <v>13111.93</v>
      </c>
      <c r="G4" s="472">
        <f>H.IB5!I28</f>
        <v>4247</v>
      </c>
      <c r="H4" s="472">
        <f>H.IB6!I28</f>
        <v>15752.76</v>
      </c>
      <c r="I4" s="477"/>
      <c r="J4" s="464">
        <f>SUM(C4:I4)</f>
        <v>197405.02</v>
      </c>
    </row>
    <row r="5" spans="1:10" x14ac:dyDescent="0.25">
      <c r="A5" s="469" t="s">
        <v>413</v>
      </c>
      <c r="B5" s="470"/>
      <c r="C5" s="472">
        <f>H.IB1!I29</f>
        <v>65898</v>
      </c>
      <c r="D5" s="472">
        <f>H.Verk2!I29</f>
        <v>112050.9</v>
      </c>
      <c r="E5" s="472">
        <f>+H.TA3!I27</f>
        <v>9261</v>
      </c>
      <c r="F5" s="472">
        <f>H.IB4!I29</f>
        <v>14925.58</v>
      </c>
      <c r="G5" s="472">
        <f>H.IB5!I29</f>
        <v>5296</v>
      </c>
      <c r="H5" s="472">
        <f>H.IB6!I29</f>
        <v>17931.240000000002</v>
      </c>
      <c r="I5" s="477"/>
      <c r="J5" s="464">
        <f t="shared" ref="J5:J13" si="0">SUM(C5:I5)</f>
        <v>225362.71999999997</v>
      </c>
    </row>
    <row r="6" spans="1:10" x14ac:dyDescent="0.25">
      <c r="A6" s="469" t="s">
        <v>228</v>
      </c>
      <c r="B6" s="470"/>
      <c r="C6" s="472">
        <f>H.IB1!I31</f>
        <v>59253.440000000002</v>
      </c>
      <c r="D6" s="472">
        <f>H.Verk2!I31</f>
        <v>98437.29</v>
      </c>
      <c r="E6" s="472">
        <f>+H.TA3!I33</f>
        <v>7888.8</v>
      </c>
      <c r="F6" s="472">
        <f>H.IB4!I31</f>
        <v>13111.93</v>
      </c>
      <c r="G6" s="472">
        <f>H.IB5!I31</f>
        <v>4247</v>
      </c>
      <c r="H6" s="472">
        <f>H.IB6!I31</f>
        <v>15752.76</v>
      </c>
      <c r="I6" s="477"/>
      <c r="J6" s="464">
        <f t="shared" si="0"/>
        <v>198691.21999999997</v>
      </c>
    </row>
    <row r="7" spans="1:10" x14ac:dyDescent="0.25">
      <c r="A7" s="488" t="s">
        <v>414</v>
      </c>
      <c r="B7" s="536"/>
      <c r="C7" s="537">
        <f>H.IB1!K64</f>
        <v>31404.323200000003</v>
      </c>
      <c r="D7" s="537">
        <f>H.Verk2!K64</f>
        <v>52171.763700000003</v>
      </c>
      <c r="E7" s="537">
        <f>+H.TA3!K66</f>
        <v>3944.4</v>
      </c>
      <c r="F7" s="537">
        <f>H.IB4!K65</f>
        <v>6621.5246499999994</v>
      </c>
      <c r="G7" s="538">
        <f>H.IB5!K65</f>
        <v>2144.7350000000001</v>
      </c>
      <c r="H7" s="538">
        <f>H.IB6!K65</f>
        <v>7955.1437999999998</v>
      </c>
      <c r="I7" s="539">
        <f>H.GL!K38</f>
        <v>0</v>
      </c>
      <c r="J7" s="540">
        <f t="shared" si="0"/>
        <v>104241.89035</v>
      </c>
    </row>
    <row r="8" spans="1:10" x14ac:dyDescent="0.25">
      <c r="A8" s="469" t="s">
        <v>422</v>
      </c>
      <c r="B8" s="470"/>
      <c r="C8" s="484">
        <f>H.IB1!K66</f>
        <v>0</v>
      </c>
      <c r="D8" s="484">
        <f>H.Verk2!K66</f>
        <v>0</v>
      </c>
      <c r="E8" s="484">
        <f>+H.TA3!K68</f>
        <v>0</v>
      </c>
      <c r="F8" s="484">
        <f>H.IB4!K67</f>
        <v>0</v>
      </c>
      <c r="G8" s="503">
        <f>H.IB5!K67</f>
        <v>0</v>
      </c>
      <c r="H8" s="503">
        <f>H.IB6!K67</f>
        <v>0</v>
      </c>
      <c r="I8" s="476"/>
      <c r="J8" s="464">
        <f t="shared" si="0"/>
        <v>0</v>
      </c>
    </row>
    <row r="9" spans="1:10" x14ac:dyDescent="0.25">
      <c r="A9" s="469" t="s">
        <v>423</v>
      </c>
      <c r="B9" s="470"/>
      <c r="C9" s="484">
        <f>H.IB1!K67</f>
        <v>31404.323200000003</v>
      </c>
      <c r="D9" s="484">
        <f>H.Verk2!K67</f>
        <v>52171.763700000003</v>
      </c>
      <c r="E9" s="484">
        <f>+H.TA3!K69</f>
        <v>3944.4</v>
      </c>
      <c r="F9" s="484">
        <f>H.IB4!K68</f>
        <v>6621.5246499999994</v>
      </c>
      <c r="G9" s="503">
        <f>H.IB5!K68</f>
        <v>2144.7350000000001</v>
      </c>
      <c r="H9" s="503">
        <f>H.IB6!K68</f>
        <v>7955.1437999999998</v>
      </c>
      <c r="I9" s="476"/>
      <c r="J9" s="464">
        <f t="shared" si="0"/>
        <v>104241.89035</v>
      </c>
    </row>
    <row r="10" spans="1:10" x14ac:dyDescent="0.25">
      <c r="A10" s="488" t="s">
        <v>415</v>
      </c>
      <c r="B10" s="536"/>
      <c r="C10" s="539">
        <f>H.IB1!K74</f>
        <v>31404.323200000003</v>
      </c>
      <c r="D10" s="539">
        <f>H.Verk2!K74</f>
        <v>52171.763700000003</v>
      </c>
      <c r="E10" s="539">
        <f>+H.TA3!K76</f>
        <v>3944.4</v>
      </c>
      <c r="F10" s="539">
        <f>H.IB4!K75</f>
        <v>6621.5246499999994</v>
      </c>
      <c r="G10" s="539">
        <f>H.IB5!K75</f>
        <v>2144.7350000000001</v>
      </c>
      <c r="H10" s="539">
        <f>H.IB6!K75</f>
        <v>7955.1437999999998</v>
      </c>
      <c r="I10" s="539">
        <f>H.GL!K45</f>
        <v>0</v>
      </c>
      <c r="J10" s="540">
        <f>SUM(C10:I10)</f>
        <v>104241.89035</v>
      </c>
    </row>
    <row r="11" spans="1:10" x14ac:dyDescent="0.25">
      <c r="A11" s="469" t="s">
        <v>422</v>
      </c>
      <c r="B11" s="486"/>
      <c r="C11" s="487">
        <f>H.IB1!K76</f>
        <v>0</v>
      </c>
      <c r="D11" s="487">
        <f>H.Verk2!K76</f>
        <v>0</v>
      </c>
      <c r="E11" s="487">
        <f>+H.TA3!K78</f>
        <v>0</v>
      </c>
      <c r="F11" s="487">
        <f>H.IB4!K77</f>
        <v>0</v>
      </c>
      <c r="G11" s="504">
        <f>H.IB5!K77</f>
        <v>0</v>
      </c>
      <c r="H11" s="504">
        <f>H.IB6!K77</f>
        <v>0</v>
      </c>
      <c r="I11" s="476"/>
      <c r="J11" s="464">
        <f t="shared" si="0"/>
        <v>0</v>
      </c>
    </row>
    <row r="12" spans="1:10" x14ac:dyDescent="0.25">
      <c r="A12" s="469" t="s">
        <v>423</v>
      </c>
      <c r="B12" s="486"/>
      <c r="C12" s="487">
        <f>H.IB1!K77</f>
        <v>31404.323200000003</v>
      </c>
      <c r="D12" s="487">
        <f>H.Verk2!K77</f>
        <v>52171.763700000003</v>
      </c>
      <c r="E12" s="487">
        <f>+H.TA3!K79</f>
        <v>3944.4</v>
      </c>
      <c r="F12" s="487">
        <f>H.IB4!K78</f>
        <v>6621.5246499999994</v>
      </c>
      <c r="G12" s="504">
        <f>H.IB5!K78</f>
        <v>2144.7350000000001</v>
      </c>
      <c r="H12" s="504">
        <f>H.IB6!K78</f>
        <v>7955.1437999999998</v>
      </c>
      <c r="I12" s="476"/>
      <c r="J12" s="464">
        <f t="shared" si="0"/>
        <v>104241.89035</v>
      </c>
    </row>
    <row r="13" spans="1:10" x14ac:dyDescent="0.25">
      <c r="A13" s="485" t="s">
        <v>424</v>
      </c>
      <c r="B13" s="486"/>
      <c r="C13" s="487">
        <f>H.IB1!F79</f>
        <v>0</v>
      </c>
      <c r="D13" s="487">
        <f>H.Verk2!F79</f>
        <v>0</v>
      </c>
      <c r="E13" s="487">
        <f>+H.TA3!K81</f>
        <v>0</v>
      </c>
      <c r="F13" s="487">
        <f>H.IB4!K80</f>
        <v>0</v>
      </c>
      <c r="G13" s="487">
        <f>H.IB5!F80</f>
        <v>0</v>
      </c>
      <c r="H13" s="487">
        <f>H.IB6!F80</f>
        <v>0</v>
      </c>
      <c r="I13" s="487">
        <f>H.GL!I48</f>
        <v>0</v>
      </c>
      <c r="J13" s="464">
        <f t="shared" si="0"/>
        <v>0</v>
      </c>
    </row>
    <row r="14" spans="1:10" hidden="1" x14ac:dyDescent="0.25">
      <c r="A14" s="489" t="s">
        <v>425</v>
      </c>
      <c r="B14" s="486"/>
      <c r="C14" s="487" t="e">
        <f>H.IB1!#REF!</f>
        <v>#REF!</v>
      </c>
      <c r="D14" s="487"/>
      <c r="E14" s="487"/>
      <c r="F14" s="487" t="e">
        <f>H.IB1!#REF!</f>
        <v>#REF!</v>
      </c>
      <c r="G14" s="504" t="e">
        <f>H.IB1!#REF!</f>
        <v>#REF!</v>
      </c>
      <c r="H14" s="504"/>
      <c r="I14" s="476"/>
      <c r="J14" s="471" t="e">
        <f t="shared" ref="J14" si="1">SUM(C14:I14)</f>
        <v>#REF!</v>
      </c>
    </row>
    <row r="15" spans="1:10" ht="13.8" thickBot="1" x14ac:dyDescent="0.3">
      <c r="A15" s="475" t="s">
        <v>416</v>
      </c>
      <c r="B15" s="541"/>
      <c r="C15" s="542">
        <f>H.IB1!K86</f>
        <v>37371.144608000002</v>
      </c>
      <c r="D15" s="542">
        <f>H.Verk2!K86</f>
        <v>62084.398803000004</v>
      </c>
      <c r="E15" s="542">
        <f>+H.TA3!K88</f>
        <v>4693.84</v>
      </c>
      <c r="F15" s="542">
        <f>H.IB4!K87</f>
        <v>7879.6143334999997</v>
      </c>
      <c r="G15" s="542">
        <f>H.IB5!K88</f>
        <v>2552.2346500000003</v>
      </c>
      <c r="H15" s="542">
        <f>H.IB6!K88</f>
        <v>9466.6211220000005</v>
      </c>
      <c r="I15" s="542">
        <f>H.GL!K55</f>
        <v>0</v>
      </c>
      <c r="J15" s="474">
        <f>SUM(C15:I15)</f>
        <v>124047.85351649999</v>
      </c>
    </row>
    <row r="21" spans="1:8" x14ac:dyDescent="0.25">
      <c r="A21" s="479" t="s">
        <v>562</v>
      </c>
      <c r="B21" s="478"/>
      <c r="C21" s="478"/>
      <c r="D21" s="478"/>
      <c r="E21" s="478"/>
      <c r="F21" s="478"/>
      <c r="G21" s="478"/>
      <c r="H21" s="478"/>
    </row>
    <row r="22" spans="1:8" x14ac:dyDescent="0.25">
      <c r="A22" s="478"/>
      <c r="B22" s="478"/>
      <c r="C22" s="478"/>
      <c r="D22" s="478"/>
      <c r="E22" s="478"/>
      <c r="F22" s="478"/>
      <c r="G22" s="478"/>
      <c r="H22" s="478"/>
    </row>
    <row r="23" spans="1:8" x14ac:dyDescent="0.25">
      <c r="A23" s="479" t="s">
        <v>563</v>
      </c>
      <c r="B23" s="478"/>
      <c r="C23" s="478"/>
      <c r="D23" s="478"/>
      <c r="E23" s="478"/>
      <c r="F23" s="478"/>
      <c r="G23" s="478"/>
      <c r="H23" s="478"/>
    </row>
    <row r="24" spans="1:8" x14ac:dyDescent="0.25">
      <c r="A24" s="479" t="s">
        <v>420</v>
      </c>
      <c r="B24" s="478"/>
      <c r="C24" s="478"/>
      <c r="D24" s="478"/>
      <c r="E24" s="478"/>
      <c r="F24" s="478"/>
      <c r="G24" s="478"/>
      <c r="H24" s="478"/>
    </row>
    <row r="25" spans="1:8" x14ac:dyDescent="0.25">
      <c r="A25" s="479" t="s">
        <v>421</v>
      </c>
      <c r="B25" s="478"/>
      <c r="C25" s="478"/>
      <c r="D25" s="478"/>
      <c r="E25" s="478"/>
      <c r="F25" s="478"/>
      <c r="G25" s="478"/>
      <c r="H25" s="478"/>
    </row>
    <row r="26" spans="1:8" x14ac:dyDescent="0.25">
      <c r="A26" s="479" t="s">
        <v>564</v>
      </c>
      <c r="B26" s="478"/>
      <c r="C26" s="478"/>
      <c r="D26" s="478"/>
      <c r="E26" s="478"/>
      <c r="F26" s="478"/>
      <c r="G26" s="478"/>
      <c r="H26" s="478"/>
    </row>
  </sheetData>
  <sheetProtection algorithmName="SHA-512" hashValue="2JC0hEkGVHCiu5Vsqz326HFJ8gg7G48ql8twwITDOeKGD8A5wh/qmQCmUVD/ExiAyMY3Ad7TUryCmejxCki9NA==" saltValue="hQjpFw3JSZYsP7HK/q4I4A==" spinCount="100000" sheet="1" objects="1" scenarios="1" selectLockedCells="1"/>
  <protectedRanges>
    <protectedRange sqref="A23:A26 B21:B26" name="Bereich1"/>
  </protectedRanges>
  <phoneticPr fontId="2" type="noConversion"/>
  <pageMargins left="0.70866141732283472" right="0.70866141732283472" top="0.78740157480314965" bottom="0.78740157480314965" header="0.31496062992125984" footer="0.31496062992125984"/>
  <pageSetup paperSize="9" scale="76" orientation="landscape" r:id="rId1"/>
  <headerFooter>
    <oddHeader>&amp;L&amp;"Arial,Fett"&amp;A: &amp;"Arial,Standard"
zum Vertrag Stadt Bad Kissingen / .......................................&amp;RAngebot vom .................</oddHeader>
    <oddFooter xml:space="preserve">&amp;L&amp;F&amp;RSeite &amp;P - &amp;N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7030A0"/>
    <pageSetUpPr fitToPage="1"/>
  </sheetPr>
  <dimension ref="A1:L31"/>
  <sheetViews>
    <sheetView showGridLines="0" showRuler="0" view="pageLayout" zoomScaleNormal="100" zoomScaleSheetLayoutView="85" workbookViewId="0">
      <selection activeCell="D11" sqref="D11"/>
    </sheetView>
  </sheetViews>
  <sheetFormatPr baseColWidth="10" defaultColWidth="0.88671875" defaultRowHeight="13.2" x14ac:dyDescent="0.25"/>
  <cols>
    <col min="1" max="1" width="5.21875" style="77" customWidth="1"/>
    <col min="2" max="2" width="43.109375" style="64" customWidth="1"/>
    <col min="3" max="3" width="7.77734375" style="64" customWidth="1"/>
    <col min="4" max="4" width="15.33203125" style="64" customWidth="1"/>
    <col min="5" max="5" width="18" style="65" customWidth="1"/>
    <col min="6" max="10" width="17.33203125" style="65" customWidth="1"/>
    <col min="11" max="11" width="16.109375" style="64" hidden="1" customWidth="1"/>
    <col min="12" max="16384" width="0.88671875" style="64"/>
  </cols>
  <sheetData>
    <row r="1" spans="1:11" ht="27.75" customHeight="1" x14ac:dyDescent="0.25">
      <c r="A1" s="568" t="s">
        <v>475</v>
      </c>
      <c r="B1" s="569"/>
      <c r="C1" s="113"/>
      <c r="D1" s="114"/>
      <c r="E1" s="112"/>
      <c r="F1" s="112"/>
      <c r="G1" s="112"/>
      <c r="H1" s="112"/>
      <c r="I1" s="112"/>
      <c r="J1" s="112"/>
    </row>
    <row r="2" spans="1:11" ht="7.65" customHeight="1" x14ac:dyDescent="0.25">
      <c r="A2" s="64"/>
    </row>
    <row r="3" spans="1:11" ht="14.1" customHeight="1" x14ac:dyDescent="0.25">
      <c r="A3" s="66" t="s">
        <v>476</v>
      </c>
      <c r="D3" s="79"/>
      <c r="E3" s="80"/>
      <c r="F3" s="80"/>
      <c r="G3" s="80"/>
      <c r="H3" s="80"/>
      <c r="I3" s="80"/>
      <c r="J3" s="511"/>
    </row>
    <row r="4" spans="1:11" ht="30.15" customHeight="1" x14ac:dyDescent="0.25">
      <c r="D4" s="81"/>
      <c r="E4" s="78" t="s">
        <v>126</v>
      </c>
      <c r="F4" s="78" t="s">
        <v>126</v>
      </c>
      <c r="G4" s="78" t="s">
        <v>126</v>
      </c>
      <c r="H4" s="78" t="s">
        <v>126</v>
      </c>
      <c r="I4" s="78" t="s">
        <v>126</v>
      </c>
      <c r="J4" s="78" t="s">
        <v>126</v>
      </c>
      <c r="K4" s="78" t="s">
        <v>126</v>
      </c>
    </row>
    <row r="5" spans="1:11" ht="39.6" x14ac:dyDescent="0.25">
      <c r="D5" s="82"/>
      <c r="E5" s="67" t="s">
        <v>125</v>
      </c>
      <c r="F5" s="67" t="s">
        <v>440</v>
      </c>
      <c r="G5" s="67" t="s">
        <v>478</v>
      </c>
      <c r="H5" s="67" t="s">
        <v>549</v>
      </c>
      <c r="I5" s="67" t="s">
        <v>549</v>
      </c>
      <c r="J5" s="67" t="s">
        <v>549</v>
      </c>
      <c r="K5" s="67" t="s">
        <v>254</v>
      </c>
    </row>
    <row r="6" spans="1:11" ht="67.650000000000006" customHeight="1" x14ac:dyDescent="0.25">
      <c r="A6" s="83" t="s">
        <v>72</v>
      </c>
      <c r="B6" s="68" t="s">
        <v>243</v>
      </c>
      <c r="C6" s="68" t="s">
        <v>90</v>
      </c>
      <c r="D6" s="68" t="s">
        <v>121</v>
      </c>
      <c r="E6" s="296" t="s">
        <v>464</v>
      </c>
      <c r="F6" s="296" t="s">
        <v>465</v>
      </c>
      <c r="G6" s="296" t="s">
        <v>479</v>
      </c>
      <c r="H6" s="296" t="s">
        <v>480</v>
      </c>
      <c r="I6" s="296" t="s">
        <v>481</v>
      </c>
      <c r="J6" s="296" t="s">
        <v>482</v>
      </c>
      <c r="K6" s="296" t="s">
        <v>410</v>
      </c>
    </row>
    <row r="7" spans="1:11" ht="5.85" customHeight="1" x14ac:dyDescent="0.25">
      <c r="A7" s="69"/>
      <c r="B7" s="70"/>
      <c r="C7" s="71"/>
      <c r="D7" s="72"/>
      <c r="E7" s="73"/>
      <c r="F7" s="73"/>
      <c r="G7" s="73"/>
      <c r="H7" s="73"/>
      <c r="I7" s="73"/>
      <c r="J7" s="73"/>
      <c r="K7" s="73"/>
    </row>
    <row r="8" spans="1:11" s="95" customFormat="1" ht="11.25" customHeight="1" x14ac:dyDescent="0.25">
      <c r="A8" s="89">
        <v>200</v>
      </c>
      <c r="B8" s="111" t="s">
        <v>101</v>
      </c>
      <c r="C8" s="91"/>
      <c r="D8" s="92">
        <f>SUM(E8:I8)</f>
        <v>0</v>
      </c>
      <c r="E8" s="93"/>
      <c r="F8" s="93"/>
      <c r="G8" s="93"/>
      <c r="H8" s="93"/>
      <c r="I8" s="93"/>
      <c r="J8" s="93"/>
      <c r="K8" s="93"/>
    </row>
    <row r="9" spans="1:11" s="95" customFormat="1" ht="5.85" customHeight="1" x14ac:dyDescent="0.25">
      <c r="A9" s="96"/>
      <c r="B9" s="90"/>
      <c r="C9" s="97"/>
      <c r="D9" s="92"/>
      <c r="E9" s="94"/>
      <c r="F9" s="94"/>
      <c r="G9" s="94"/>
      <c r="H9" s="94"/>
      <c r="I9" s="94"/>
      <c r="J9" s="94"/>
      <c r="K9" s="94"/>
    </row>
    <row r="10" spans="1:11" s="95" customFormat="1" ht="11.25" customHeight="1" x14ac:dyDescent="0.25">
      <c r="A10" s="89">
        <v>300</v>
      </c>
      <c r="B10" s="98" t="s">
        <v>247</v>
      </c>
      <c r="C10" s="99"/>
      <c r="D10" s="92">
        <f>SUM(E10:J10)</f>
        <v>2054179.13</v>
      </c>
      <c r="E10" s="100">
        <v>554900</v>
      </c>
      <c r="F10" s="100">
        <v>1266899.1299999999</v>
      </c>
      <c r="G10" s="100"/>
      <c r="H10" s="100">
        <v>92620</v>
      </c>
      <c r="I10" s="100">
        <v>22000</v>
      </c>
      <c r="J10" s="100">
        <f>80155+37605</f>
        <v>117760</v>
      </c>
      <c r="K10" s="100"/>
    </row>
    <row r="11" spans="1:11" s="95" customFormat="1" ht="5.85" customHeight="1" x14ac:dyDescent="0.25">
      <c r="A11" s="102"/>
      <c r="B11" s="103"/>
      <c r="C11" s="91"/>
      <c r="D11" s="92"/>
      <c r="E11" s="101"/>
      <c r="F11" s="101"/>
      <c r="G11" s="101"/>
      <c r="H11" s="101"/>
      <c r="I11" s="101"/>
      <c r="J11" s="101"/>
      <c r="K11" s="101"/>
    </row>
    <row r="12" spans="1:11" s="95" customFormat="1" ht="26.4" x14ac:dyDescent="0.25">
      <c r="A12" s="89" t="s">
        <v>248</v>
      </c>
      <c r="B12" s="302" t="s">
        <v>258</v>
      </c>
      <c r="C12" s="91"/>
      <c r="D12" s="92">
        <f>SUM(E12:I12)</f>
        <v>0</v>
      </c>
      <c r="E12" s="100"/>
      <c r="F12" s="100"/>
      <c r="G12" s="100"/>
      <c r="H12" s="100"/>
      <c r="I12" s="100"/>
      <c r="J12" s="100"/>
      <c r="K12" s="100"/>
    </row>
    <row r="13" spans="1:11" s="95" customFormat="1" ht="5.85" customHeight="1" x14ac:dyDescent="0.25">
      <c r="A13" s="102"/>
      <c r="B13" s="103"/>
      <c r="C13" s="91"/>
      <c r="D13" s="92"/>
      <c r="E13" s="101"/>
      <c r="F13" s="101"/>
      <c r="G13" s="101"/>
      <c r="H13" s="101"/>
      <c r="I13" s="101"/>
      <c r="J13" s="101"/>
      <c r="K13" s="101"/>
    </row>
    <row r="14" spans="1:11" s="95" customFormat="1" ht="11.25" customHeight="1" x14ac:dyDescent="0.25">
      <c r="A14" s="89">
        <v>400</v>
      </c>
      <c r="B14" s="98" t="s">
        <v>75</v>
      </c>
      <c r="C14" s="91"/>
      <c r="D14" s="92">
        <f>SUM(E14:I14)</f>
        <v>21000</v>
      </c>
      <c r="E14" s="100"/>
      <c r="F14" s="100"/>
      <c r="G14" s="100">
        <v>21000</v>
      </c>
      <c r="H14" s="100"/>
      <c r="I14" s="100"/>
      <c r="J14" s="100"/>
      <c r="K14" s="100"/>
    </row>
    <row r="15" spans="1:11" s="95" customFormat="1" ht="5.85" customHeight="1" x14ac:dyDescent="0.25">
      <c r="A15" s="89"/>
      <c r="B15" s="98"/>
      <c r="C15" s="97"/>
      <c r="D15" s="92"/>
      <c r="E15" s="101"/>
      <c r="F15" s="101"/>
      <c r="G15" s="101"/>
      <c r="H15" s="101"/>
      <c r="I15" s="101"/>
      <c r="J15" s="101"/>
      <c r="K15" s="101"/>
    </row>
    <row r="16" spans="1:11" s="95" customFormat="1" ht="39.6" x14ac:dyDescent="0.25">
      <c r="A16" s="89" t="s">
        <v>249</v>
      </c>
      <c r="B16" s="302" t="s">
        <v>259</v>
      </c>
      <c r="C16" s="91"/>
      <c r="D16" s="92">
        <f>SUM(E16:I16)</f>
        <v>0</v>
      </c>
      <c r="E16" s="100"/>
      <c r="F16" s="100"/>
      <c r="G16" s="100"/>
      <c r="H16" s="100"/>
      <c r="I16" s="100"/>
      <c r="J16" s="100"/>
      <c r="K16" s="100"/>
    </row>
    <row r="17" spans="1:12" s="95" customFormat="1" ht="5.85" customHeight="1" x14ac:dyDescent="0.25">
      <c r="A17" s="89"/>
      <c r="B17" s="98"/>
      <c r="C17" s="97"/>
      <c r="D17" s="92"/>
      <c r="E17" s="101"/>
      <c r="F17" s="101"/>
      <c r="G17" s="101"/>
      <c r="H17" s="101"/>
      <c r="I17" s="101"/>
      <c r="J17" s="101"/>
      <c r="K17" s="101"/>
    </row>
    <row r="18" spans="1:12" s="95" customFormat="1" ht="11.25" customHeight="1" x14ac:dyDescent="0.25">
      <c r="A18" s="89">
        <v>500</v>
      </c>
      <c r="B18" s="98" t="s">
        <v>124</v>
      </c>
      <c r="C18" s="99"/>
      <c r="D18" s="92">
        <f>SUM(E18:I18)</f>
        <v>0</v>
      </c>
      <c r="E18" s="100"/>
      <c r="F18" s="100"/>
      <c r="G18" s="100"/>
      <c r="H18" s="100"/>
      <c r="I18" s="100"/>
      <c r="J18" s="100"/>
      <c r="K18" s="100"/>
    </row>
    <row r="19" spans="1:12" s="95" customFormat="1" ht="5.85" customHeight="1" x14ac:dyDescent="0.25">
      <c r="A19" s="89"/>
      <c r="B19" s="98"/>
      <c r="C19" s="99"/>
      <c r="D19" s="92"/>
      <c r="E19" s="101"/>
      <c r="F19" s="101"/>
      <c r="G19" s="101"/>
      <c r="H19" s="101"/>
      <c r="I19" s="101"/>
      <c r="J19" s="101"/>
      <c r="K19" s="101"/>
    </row>
    <row r="20" spans="1:12" s="95" customFormat="1" ht="11.25" customHeight="1" x14ac:dyDescent="0.25">
      <c r="A20" s="89">
        <v>600</v>
      </c>
      <c r="B20" s="98" t="s">
        <v>104</v>
      </c>
      <c r="C20" s="99"/>
      <c r="D20" s="92">
        <f>SUM(E20:I20)</f>
        <v>0</v>
      </c>
      <c r="E20" s="100"/>
      <c r="F20" s="100"/>
      <c r="G20" s="100"/>
      <c r="H20" s="100"/>
      <c r="I20" s="100"/>
      <c r="J20" s="100"/>
      <c r="K20" s="100"/>
    </row>
    <row r="21" spans="1:12" s="95" customFormat="1" ht="5.85" customHeight="1" x14ac:dyDescent="0.25">
      <c r="A21" s="89"/>
      <c r="B21" s="98"/>
      <c r="C21" s="99"/>
      <c r="D21" s="104"/>
      <c r="E21" s="101"/>
      <c r="F21" s="101"/>
      <c r="G21" s="101"/>
      <c r="H21" s="101"/>
      <c r="I21" s="101"/>
      <c r="J21" s="101"/>
      <c r="K21" s="101"/>
    </row>
    <row r="22" spans="1:12" s="95" customFormat="1" ht="5.85" customHeight="1" x14ac:dyDescent="0.25">
      <c r="A22" s="105"/>
      <c r="B22" s="91"/>
      <c r="C22" s="99"/>
      <c r="D22" s="104"/>
      <c r="E22" s="106"/>
      <c r="F22" s="106"/>
      <c r="G22" s="106"/>
      <c r="H22" s="106"/>
      <c r="I22" s="106"/>
      <c r="J22" s="106"/>
      <c r="K22" s="106"/>
    </row>
    <row r="23" spans="1:12" s="95" customFormat="1" ht="11.25" customHeight="1" x14ac:dyDescent="0.25">
      <c r="A23" s="105"/>
      <c r="B23" s="91" t="s">
        <v>105</v>
      </c>
      <c r="C23" s="99"/>
      <c r="D23" s="293">
        <f>+D20+D18+D16+D14+D12+D10+D8</f>
        <v>2075179.13</v>
      </c>
      <c r="E23" s="106">
        <f t="shared" ref="E23:H23" si="0">E8+E10+E12+E14+E16+E18+E20</f>
        <v>554900</v>
      </c>
      <c r="F23" s="106">
        <f t="shared" si="0"/>
        <v>1266899.1299999999</v>
      </c>
      <c r="G23" s="106">
        <f t="shared" si="0"/>
        <v>21000</v>
      </c>
      <c r="H23" s="106">
        <f t="shared" si="0"/>
        <v>92620</v>
      </c>
      <c r="I23" s="106">
        <f t="shared" ref="I23:K23" si="1">I8+I10+I12+I14+I16+I18+I20</f>
        <v>22000</v>
      </c>
      <c r="J23" s="106">
        <f t="shared" ref="J23" si="2">J8+J10+J12+J14+J16+J18+J20</f>
        <v>117760</v>
      </c>
      <c r="K23" s="106">
        <f t="shared" si="1"/>
        <v>0</v>
      </c>
    </row>
    <row r="24" spans="1:12" s="95" customFormat="1" ht="11.25" customHeight="1" x14ac:dyDescent="0.25">
      <c r="A24" s="107"/>
      <c r="B24" s="108" t="s">
        <v>73</v>
      </c>
      <c r="C24" s="108"/>
      <c r="D24" s="109">
        <f t="shared" ref="D24:K24" si="3">D23</f>
        <v>2075179.13</v>
      </c>
      <c r="E24" s="110">
        <f t="shared" ref="E24:H24" si="4">E23</f>
        <v>554900</v>
      </c>
      <c r="F24" s="110">
        <f t="shared" si="4"/>
        <v>1266899.1299999999</v>
      </c>
      <c r="G24" s="110">
        <f t="shared" si="4"/>
        <v>21000</v>
      </c>
      <c r="H24" s="110">
        <f t="shared" si="4"/>
        <v>92620</v>
      </c>
      <c r="I24" s="110">
        <f t="shared" si="3"/>
        <v>22000</v>
      </c>
      <c r="J24" s="110">
        <f t="shared" ref="J24" si="5">J23</f>
        <v>117760</v>
      </c>
      <c r="K24" s="110">
        <f t="shared" si="3"/>
        <v>0</v>
      </c>
    </row>
    <row r="25" spans="1:12" ht="79.5" hidden="1" customHeight="1" x14ac:dyDescent="0.25">
      <c r="A25" s="74"/>
      <c r="B25" s="75"/>
      <c r="C25" s="75"/>
      <c r="D25" s="76"/>
      <c r="E25" s="297" t="s">
        <v>253</v>
      </c>
      <c r="F25" s="297"/>
      <c r="G25" s="297"/>
      <c r="H25" s="297"/>
      <c r="I25" s="297" t="s">
        <v>253</v>
      </c>
      <c r="J25" s="297"/>
      <c r="K25" s="297" t="s">
        <v>253</v>
      </c>
      <c r="L25" s="298"/>
    </row>
    <row r="26" spans="1:12" hidden="1" x14ac:dyDescent="0.25">
      <c r="C26" s="64" t="s">
        <v>251</v>
      </c>
      <c r="E26" s="65">
        <v>76430.62</v>
      </c>
      <c r="I26" s="65">
        <v>76430.62</v>
      </c>
    </row>
    <row r="27" spans="1:12" hidden="1" x14ac:dyDescent="0.25">
      <c r="C27" s="64" t="s">
        <v>252</v>
      </c>
    </row>
    <row r="28" spans="1:12" hidden="1" x14ac:dyDescent="0.25"/>
    <row r="29" spans="1:12" hidden="1" x14ac:dyDescent="0.25">
      <c r="E29" s="65" t="s">
        <v>250</v>
      </c>
      <c r="I29" s="65" t="s">
        <v>250</v>
      </c>
      <c r="K29" s="65" t="s">
        <v>250</v>
      </c>
    </row>
    <row r="30" spans="1:12" hidden="1" x14ac:dyDescent="0.25">
      <c r="C30" s="64" t="s">
        <v>251</v>
      </c>
      <c r="E30" s="299">
        <v>81715.839999999997</v>
      </c>
      <c r="F30" s="299"/>
      <c r="G30" s="299"/>
      <c r="H30" s="299"/>
      <c r="I30" s="299">
        <v>81715.839999999997</v>
      </c>
      <c r="J30" s="299"/>
    </row>
    <row r="31" spans="1:12" hidden="1" x14ac:dyDescent="0.25">
      <c r="C31" s="64" t="s">
        <v>252</v>
      </c>
    </row>
  </sheetData>
  <sheetProtection algorithmName="SHA-512" hashValue="OmVCkeuVAcjc5wM38utPC0mLAri6qfPq/IZcAmumhUEUJKolP+7zuiDsL6hV9tALP7Bz+PS6a6mv/sXJv+9Tug==" saltValue="vZvcrOYies5FJUg31hNrDQ==" spinCount="100000" sheet="1" objects="1" scenarios="1" selectLockedCells="1"/>
  <protectedRanges>
    <protectedRange password="C69B" sqref="A3" name="kd2004"/>
  </protectedRanges>
  <mergeCells count="1">
    <mergeCell ref="A1:B1"/>
  </mergeCells>
  <pageMargins left="0.70866141732283472" right="0.70866141732283472" top="0.78740157480314965" bottom="0.78740157480314965" header="0.31496062992125984" footer="0.31496062992125984"/>
  <pageSetup paperSize="9" scale="74" orientation="landscape" r:id="rId1"/>
  <headerFooter>
    <oddHeader>&amp;L&amp;"Arial,Fett"Anlage &amp;A: &amp;"Arial,Standard"
zum Vertrag Stadt Bad Kissingen / .......................................&amp;RAngebot vom .................</oddHeader>
    <oddFooter xml:space="preserve">&amp;L&amp;F&amp;RSeite &amp;P - &amp;N </oddFooter>
  </headerFooter>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00"/>
    <pageSetUpPr fitToPage="1"/>
  </sheetPr>
  <dimension ref="A1:M84"/>
  <sheetViews>
    <sheetView showGridLines="0" showRuler="0" view="pageLayout" topLeftCell="A22" zoomScaleNormal="100" workbookViewId="0">
      <selection activeCell="C56" sqref="C56:D56"/>
    </sheetView>
  </sheetViews>
  <sheetFormatPr baseColWidth="10" defaultColWidth="9" defaultRowHeight="11.4" x14ac:dyDescent="0.2"/>
  <cols>
    <col min="1" max="1" width="4.33203125" style="115" customWidth="1"/>
    <col min="2" max="2" width="10.21875" style="115" customWidth="1"/>
    <col min="3" max="3" width="5.77734375" style="115" customWidth="1"/>
    <col min="4" max="4" width="19.33203125" style="115" customWidth="1"/>
    <col min="5" max="5" width="7" style="115" customWidth="1"/>
    <col min="6" max="7" width="7.33203125" style="115" customWidth="1"/>
    <col min="8" max="8" width="2.109375" style="115" customWidth="1"/>
    <col min="9" max="9" width="12" style="115" customWidth="1"/>
    <col min="10" max="10" width="9.21875" style="115" customWidth="1"/>
    <col min="11" max="11" width="15.6640625" style="115" customWidth="1"/>
    <col min="12" max="16384" width="9" style="115"/>
  </cols>
  <sheetData>
    <row r="1" spans="1:11" ht="4.6500000000000004" customHeight="1" x14ac:dyDescent="0.2">
      <c r="A1" s="127"/>
      <c r="B1" s="128"/>
      <c r="C1" s="128"/>
      <c r="D1" s="128"/>
      <c r="E1" s="128"/>
      <c r="F1" s="128"/>
      <c r="G1" s="128"/>
      <c r="H1" s="128"/>
      <c r="I1" s="128"/>
      <c r="J1" s="128"/>
      <c r="K1" s="126"/>
    </row>
    <row r="2" spans="1:11" ht="12" x14ac:dyDescent="0.25">
      <c r="A2" s="124" t="s">
        <v>203</v>
      </c>
      <c r="K2" s="221"/>
    </row>
    <row r="3" spans="1:11" ht="12" x14ac:dyDescent="0.25">
      <c r="A3" s="124" t="s">
        <v>204</v>
      </c>
      <c r="K3" s="158"/>
    </row>
    <row r="4" spans="1:11" ht="5.25" customHeight="1" x14ac:dyDescent="0.2">
      <c r="A4" s="118"/>
      <c r="B4" s="119"/>
      <c r="C4" s="119"/>
      <c r="D4" s="119"/>
      <c r="E4" s="119"/>
      <c r="F4" s="119"/>
      <c r="G4" s="119"/>
      <c r="H4" s="119"/>
      <c r="I4" s="605"/>
      <c r="J4" s="605"/>
      <c r="K4" s="606"/>
    </row>
    <row r="5" spans="1:11" ht="4.6500000000000004" customHeight="1" x14ac:dyDescent="0.2">
      <c r="A5" s="180"/>
      <c r="B5" s="127"/>
      <c r="C5" s="128"/>
      <c r="D5" s="128"/>
      <c r="E5" s="128"/>
      <c r="F5" s="128"/>
      <c r="G5" s="128"/>
      <c r="H5" s="128"/>
      <c r="I5" s="128"/>
      <c r="J5" s="128"/>
      <c r="K5" s="126"/>
    </row>
    <row r="6" spans="1:11" ht="12" x14ac:dyDescent="0.25">
      <c r="A6" s="151" t="s">
        <v>5</v>
      </c>
      <c r="B6" s="124" t="s">
        <v>255</v>
      </c>
      <c r="G6" s="156"/>
      <c r="H6" s="155"/>
      <c r="K6" s="123"/>
    </row>
    <row r="7" spans="1:11" ht="12" x14ac:dyDescent="0.25">
      <c r="A7" s="151" t="s">
        <v>9</v>
      </c>
      <c r="B7" s="124" t="s">
        <v>307</v>
      </c>
      <c r="C7" s="154"/>
      <c r="D7" s="116"/>
      <c r="E7" s="116"/>
      <c r="F7" s="116"/>
      <c r="K7" s="123"/>
    </row>
    <row r="8" spans="1:11" ht="4.6500000000000004" customHeight="1" x14ac:dyDescent="0.2">
      <c r="A8" s="178"/>
      <c r="B8" s="119"/>
      <c r="C8" s="119"/>
      <c r="D8" s="119"/>
      <c r="E8" s="119"/>
      <c r="F8" s="119"/>
      <c r="G8" s="119"/>
      <c r="H8" s="119"/>
      <c r="I8" s="119"/>
      <c r="J8" s="119"/>
      <c r="K8" s="117"/>
    </row>
    <row r="9" spans="1:11" ht="4.6500000000000004" customHeight="1" x14ac:dyDescent="0.2">
      <c r="A9" s="119"/>
      <c r="B9" s="119"/>
      <c r="C9" s="119"/>
      <c r="D9" s="119"/>
      <c r="E9" s="119"/>
      <c r="F9" s="119"/>
      <c r="G9" s="119"/>
      <c r="H9" s="119"/>
      <c r="I9" s="119"/>
      <c r="J9" s="119"/>
      <c r="K9" s="119"/>
    </row>
    <row r="10" spans="1:11" ht="4.6500000000000004" customHeight="1" x14ac:dyDescent="0.2">
      <c r="A10" s="180"/>
      <c r="B10" s="127"/>
      <c r="C10" s="128"/>
      <c r="D10" s="128"/>
      <c r="E10" s="128"/>
      <c r="F10" s="128"/>
      <c r="G10" s="128"/>
      <c r="H10" s="128"/>
      <c r="I10" s="128"/>
      <c r="J10" s="128"/>
      <c r="K10" s="126"/>
    </row>
    <row r="11" spans="1:11" ht="12.15" customHeight="1" thickBot="1" x14ac:dyDescent="0.25">
      <c r="A11" s="165">
        <v>1</v>
      </c>
      <c r="B11" s="122" t="s">
        <v>21</v>
      </c>
      <c r="K11" s="123"/>
    </row>
    <row r="12" spans="1:11" ht="12" thickBot="1" x14ac:dyDescent="0.25">
      <c r="A12" s="222" t="s">
        <v>22</v>
      </c>
      <c r="B12" s="134" t="s">
        <v>230</v>
      </c>
      <c r="H12" s="223" t="s">
        <v>65</v>
      </c>
      <c r="I12" s="115" t="s">
        <v>4</v>
      </c>
      <c r="K12" s="123"/>
    </row>
    <row r="13" spans="1:11" ht="12" thickBot="1" x14ac:dyDescent="0.25">
      <c r="A13" s="165"/>
      <c r="B13" s="122"/>
      <c r="K13" s="123"/>
    </row>
    <row r="14" spans="1:11" ht="12" thickBot="1" x14ac:dyDescent="0.25">
      <c r="A14" s="166" t="s">
        <v>23</v>
      </c>
      <c r="B14" s="134" t="s">
        <v>230</v>
      </c>
      <c r="H14" s="223" t="s">
        <v>67</v>
      </c>
      <c r="I14" s="115" t="s">
        <v>239</v>
      </c>
      <c r="K14" s="123"/>
    </row>
    <row r="15" spans="1:11" ht="4.6500000000000004" customHeight="1" x14ac:dyDescent="0.2">
      <c r="A15" s="178"/>
      <c r="B15" s="118"/>
      <c r="C15" s="119"/>
      <c r="D15" s="119"/>
      <c r="E15" s="119"/>
      <c r="F15" s="119"/>
      <c r="G15" s="119"/>
      <c r="H15" s="119"/>
      <c r="I15" s="119"/>
      <c r="J15" s="119"/>
      <c r="K15" s="117"/>
    </row>
    <row r="16" spans="1:11" ht="4.6500000000000004" customHeight="1" x14ac:dyDescent="0.2">
      <c r="A16" s="180"/>
      <c r="B16" s="127"/>
      <c r="C16" s="128"/>
      <c r="D16" s="128"/>
      <c r="E16" s="128"/>
      <c r="F16" s="128"/>
      <c r="G16" s="128"/>
      <c r="H16" s="128"/>
      <c r="I16" s="128"/>
      <c r="J16" s="128"/>
      <c r="K16" s="180"/>
    </row>
    <row r="17" spans="1:13" ht="12" x14ac:dyDescent="0.25">
      <c r="A17" s="165">
        <v>2</v>
      </c>
      <c r="B17" s="122" t="s">
        <v>225</v>
      </c>
      <c r="K17" s="224">
        <v>110000</v>
      </c>
    </row>
    <row r="18" spans="1:13" ht="4.6500000000000004" customHeight="1" x14ac:dyDescent="0.2">
      <c r="A18" s="216"/>
      <c r="B18" s="118"/>
      <c r="C18" s="119"/>
      <c r="D18" s="119"/>
      <c r="E18" s="119"/>
      <c r="F18" s="119"/>
      <c r="G18" s="119"/>
      <c r="H18" s="119"/>
      <c r="I18" s="119"/>
      <c r="J18" s="119"/>
      <c r="K18" s="178"/>
    </row>
    <row r="19" spans="1:13" ht="4.6500000000000004" customHeight="1" x14ac:dyDescent="0.2">
      <c r="A19" s="165"/>
      <c r="B19" s="122"/>
      <c r="H19" s="131"/>
      <c r="I19" s="144"/>
      <c r="J19" s="144"/>
      <c r="K19" s="196"/>
    </row>
    <row r="20" spans="1:13" x14ac:dyDescent="0.2">
      <c r="A20" s="165">
        <v>3</v>
      </c>
      <c r="B20" s="122" t="s">
        <v>59</v>
      </c>
      <c r="H20" s="131"/>
      <c r="I20" s="144"/>
      <c r="J20" s="144"/>
      <c r="K20" s="130"/>
    </row>
    <row r="21" spans="1:13" ht="13.8" thickBot="1" x14ac:dyDescent="0.3">
      <c r="A21" s="166" t="s">
        <v>27</v>
      </c>
      <c r="B21" s="134" t="s">
        <v>205</v>
      </c>
      <c r="H21" s="607"/>
      <c r="I21" s="608"/>
      <c r="J21" s="608"/>
      <c r="K21" s="130"/>
    </row>
    <row r="22" spans="1:13" ht="13.8" thickBot="1" x14ac:dyDescent="0.3">
      <c r="A22" s="166"/>
      <c r="B22" s="122" t="s">
        <v>74</v>
      </c>
      <c r="F22" s="225"/>
      <c r="H22" s="609" t="s">
        <v>102</v>
      </c>
      <c r="I22" s="610"/>
      <c r="J22" s="611"/>
      <c r="K22" s="130"/>
    </row>
    <row r="23" spans="1:13" ht="13.8" thickBot="1" x14ac:dyDescent="0.3">
      <c r="A23" s="166" t="s">
        <v>31</v>
      </c>
      <c r="B23" s="134" t="s">
        <v>206</v>
      </c>
      <c r="G23" s="187"/>
      <c r="H23" s="226"/>
      <c r="I23" s="227"/>
      <c r="J23" s="228"/>
      <c r="K23" s="130"/>
    </row>
    <row r="24" spans="1:13" ht="13.8" thickBot="1" x14ac:dyDescent="0.3">
      <c r="A24" s="166"/>
      <c r="B24" s="122" t="s">
        <v>207</v>
      </c>
      <c r="E24" s="294">
        <v>0</v>
      </c>
      <c r="F24" s="115" t="s">
        <v>29</v>
      </c>
      <c r="G24" s="187"/>
      <c r="H24" s="229" t="s">
        <v>28</v>
      </c>
      <c r="I24" s="230">
        <f>1+E24/100</f>
        <v>1</v>
      </c>
      <c r="J24" s="231"/>
      <c r="K24" s="130"/>
    </row>
    <row r="25" spans="1:13" ht="13.8" thickBot="1" x14ac:dyDescent="0.3">
      <c r="A25" s="166" t="s">
        <v>60</v>
      </c>
      <c r="B25" s="134" t="s">
        <v>100</v>
      </c>
      <c r="G25" s="187"/>
      <c r="H25" s="232"/>
      <c r="I25" s="230">
        <v>1</v>
      </c>
      <c r="J25" s="231"/>
      <c r="K25" s="130"/>
    </row>
    <row r="26" spans="1:13" ht="4.6500000000000004" customHeight="1" x14ac:dyDescent="0.2">
      <c r="A26" s="166"/>
      <c r="B26" s="134"/>
      <c r="H26" s="119"/>
      <c r="I26" s="233"/>
      <c r="J26" s="119"/>
      <c r="K26" s="234"/>
    </row>
    <row r="27" spans="1:13" ht="4.6500000000000004" customHeight="1" thickBot="1" x14ac:dyDescent="0.25">
      <c r="A27" s="235"/>
      <c r="B27" s="127"/>
      <c r="C27" s="128"/>
      <c r="D27" s="128"/>
      <c r="E27" s="128"/>
      <c r="F27" s="128"/>
      <c r="G27" s="128"/>
      <c r="J27" s="123"/>
      <c r="K27" s="130"/>
    </row>
    <row r="28" spans="1:13" ht="12.6" thickBot="1" x14ac:dyDescent="0.3">
      <c r="A28" s="166" t="s">
        <v>61</v>
      </c>
      <c r="B28" s="122" t="s">
        <v>244</v>
      </c>
      <c r="F28" s="236" t="s">
        <v>26</v>
      </c>
      <c r="H28" s="237" t="s">
        <v>28</v>
      </c>
      <c r="I28" s="238">
        <v>14957.2</v>
      </c>
      <c r="J28" s="123"/>
      <c r="K28" s="130"/>
      <c r="M28" s="195"/>
    </row>
    <row r="29" spans="1:13" ht="12.6" thickBot="1" x14ac:dyDescent="0.3">
      <c r="A29" s="166" t="s">
        <v>62</v>
      </c>
      <c r="B29" s="137" t="s">
        <v>245</v>
      </c>
      <c r="C29" s="225"/>
      <c r="F29" s="239" t="str">
        <f>F28</f>
        <v>III</v>
      </c>
      <c r="G29" s="225"/>
      <c r="H29" s="240" t="s">
        <v>28</v>
      </c>
      <c r="I29" s="238">
        <v>17025.8</v>
      </c>
      <c r="J29" s="158"/>
      <c r="K29" s="130"/>
    </row>
    <row r="30" spans="1:13" ht="12" thickBot="1" x14ac:dyDescent="0.25">
      <c r="A30" s="166"/>
      <c r="B30" s="295" t="s">
        <v>227</v>
      </c>
      <c r="C30" s="8">
        <v>50</v>
      </c>
      <c r="D30" s="37" t="s">
        <v>246</v>
      </c>
      <c r="E30" s="37"/>
      <c r="F30" s="34"/>
      <c r="G30" s="35"/>
      <c r="H30" s="240"/>
      <c r="I30" s="238"/>
      <c r="J30" s="158"/>
      <c r="K30" s="130"/>
    </row>
    <row r="31" spans="1:13" ht="13.2" x14ac:dyDescent="0.25">
      <c r="A31" s="166" t="s">
        <v>63</v>
      </c>
      <c r="B31" s="2" t="s">
        <v>228</v>
      </c>
      <c r="C31" s="286"/>
      <c r="D31" s="37"/>
      <c r="E31" s="37"/>
      <c r="F31" s="34"/>
      <c r="G31" s="38"/>
      <c r="H31" s="36" t="s">
        <v>28</v>
      </c>
      <c r="I31" s="241">
        <f>(I29-I28)*C30/100+I28</f>
        <v>15991.5</v>
      </c>
      <c r="J31" s="158"/>
      <c r="K31" s="130"/>
    </row>
    <row r="32" spans="1:13" ht="4.6500000000000004" customHeight="1" x14ac:dyDescent="0.2">
      <c r="A32" s="216"/>
      <c r="B32" s="119"/>
      <c r="C32" s="119"/>
      <c r="D32" s="119"/>
      <c r="E32" s="119"/>
      <c r="F32" s="119"/>
      <c r="G32" s="119"/>
      <c r="H32" s="119"/>
      <c r="I32" s="119"/>
      <c r="J32" s="117"/>
      <c r="K32" s="130"/>
    </row>
    <row r="33" spans="1:11" ht="4.6500000000000004" customHeight="1" x14ac:dyDescent="0.2">
      <c r="A33" s="164"/>
      <c r="J33" s="123"/>
      <c r="K33" s="130"/>
    </row>
    <row r="34" spans="1:11" x14ac:dyDescent="0.2">
      <c r="A34" s="166">
        <v>5</v>
      </c>
      <c r="B34" s="122" t="s">
        <v>208</v>
      </c>
      <c r="J34" s="123"/>
      <c r="K34" s="234"/>
    </row>
    <row r="35" spans="1:11" ht="4.6500000000000004" customHeight="1" x14ac:dyDescent="0.2">
      <c r="A35" s="165"/>
      <c r="B35" s="122"/>
      <c r="J35" s="123"/>
      <c r="K35" s="130"/>
    </row>
    <row r="36" spans="1:11" x14ac:dyDescent="0.2">
      <c r="A36" s="165"/>
      <c r="B36" s="178" t="s">
        <v>33</v>
      </c>
      <c r="C36" s="119" t="s">
        <v>34</v>
      </c>
      <c r="D36" s="119"/>
      <c r="E36" s="178" t="s">
        <v>35</v>
      </c>
      <c r="F36" s="185" t="s">
        <v>36</v>
      </c>
      <c r="G36" s="242" t="s">
        <v>37</v>
      </c>
      <c r="H36" s="300"/>
      <c r="I36" s="243" t="s">
        <v>38</v>
      </c>
      <c r="J36" s="117"/>
      <c r="K36" s="234"/>
    </row>
    <row r="37" spans="1:11" ht="13.2" x14ac:dyDescent="0.25">
      <c r="A37" s="165"/>
      <c r="B37" s="151">
        <v>1</v>
      </c>
      <c r="C37" s="115" t="s">
        <v>39</v>
      </c>
      <c r="E37" s="244">
        <v>2</v>
      </c>
      <c r="F37" s="245">
        <v>0</v>
      </c>
      <c r="G37" s="576"/>
      <c r="H37" s="578"/>
      <c r="I37" s="246">
        <v>0</v>
      </c>
      <c r="K37" s="612" t="s">
        <v>209</v>
      </c>
    </row>
    <row r="38" spans="1:11" ht="12.15" customHeight="1" x14ac:dyDescent="0.25">
      <c r="A38" s="165"/>
      <c r="B38" s="151">
        <v>2</v>
      </c>
      <c r="C38" s="115" t="s">
        <v>210</v>
      </c>
      <c r="E38" s="244">
        <v>20</v>
      </c>
      <c r="F38" s="245">
        <v>0</v>
      </c>
      <c r="G38" s="589"/>
      <c r="H38" s="614"/>
      <c r="I38" s="246">
        <v>0</v>
      </c>
      <c r="J38" s="123"/>
      <c r="K38" s="613"/>
    </row>
    <row r="39" spans="1:11" s="210" customFormat="1" ht="34.200000000000003" customHeight="1" x14ac:dyDescent="0.25">
      <c r="A39" s="263"/>
      <c r="B39" s="264">
        <v>3</v>
      </c>
      <c r="C39" s="210" t="s">
        <v>41</v>
      </c>
      <c r="E39" s="265">
        <v>25</v>
      </c>
      <c r="F39" s="266">
        <v>0</v>
      </c>
      <c r="G39" s="587"/>
      <c r="H39" s="588"/>
      <c r="I39" s="301">
        <v>0</v>
      </c>
      <c r="J39" s="267"/>
      <c r="K39" s="268" t="s">
        <v>211</v>
      </c>
    </row>
    <row r="40" spans="1:11" ht="12.15" customHeight="1" x14ac:dyDescent="0.2">
      <c r="A40" s="165"/>
      <c r="B40" s="151">
        <v>4</v>
      </c>
      <c r="C40" s="115" t="s">
        <v>212</v>
      </c>
      <c r="E40" s="244">
        <f>5+K40</f>
        <v>5</v>
      </c>
      <c r="F40" s="245">
        <v>0</v>
      </c>
      <c r="G40" s="589"/>
      <c r="H40" s="590"/>
      <c r="I40" s="246">
        <v>0</v>
      </c>
      <c r="J40" s="123"/>
      <c r="K40" s="178"/>
    </row>
    <row r="41" spans="1:11" ht="13.2" x14ac:dyDescent="0.2">
      <c r="A41" s="165"/>
      <c r="B41" s="151">
        <v>5</v>
      </c>
      <c r="C41" s="115" t="s">
        <v>213</v>
      </c>
      <c r="E41" s="244">
        <f>15+K44</f>
        <v>15</v>
      </c>
      <c r="F41" s="245">
        <f>E41-G41-I41</f>
        <v>15</v>
      </c>
      <c r="G41" s="589"/>
      <c r="H41" s="590"/>
      <c r="I41" s="246">
        <v>0</v>
      </c>
      <c r="K41" s="600" t="s">
        <v>214</v>
      </c>
    </row>
    <row r="42" spans="1:11" x14ac:dyDescent="0.2">
      <c r="A42" s="165"/>
      <c r="B42" s="151">
        <v>6</v>
      </c>
      <c r="C42" s="115" t="s">
        <v>43</v>
      </c>
      <c r="E42" s="244">
        <v>13</v>
      </c>
      <c r="F42" s="245">
        <f>E42-G42-I42</f>
        <v>13</v>
      </c>
      <c r="G42" s="589"/>
      <c r="H42" s="590"/>
      <c r="I42" s="246">
        <v>0</v>
      </c>
      <c r="K42" s="601"/>
    </row>
    <row r="43" spans="1:11" x14ac:dyDescent="0.2">
      <c r="A43" s="165"/>
      <c r="B43" s="151">
        <v>7</v>
      </c>
      <c r="C43" s="115" t="s">
        <v>44</v>
      </c>
      <c r="E43" s="244">
        <v>4</v>
      </c>
      <c r="F43" s="245">
        <f>E43-G43-I43</f>
        <v>4</v>
      </c>
      <c r="G43" s="603"/>
      <c r="H43" s="604"/>
      <c r="I43" s="246">
        <v>0</v>
      </c>
      <c r="K43" s="602"/>
    </row>
    <row r="44" spans="1:11" ht="13.2" x14ac:dyDescent="0.2">
      <c r="A44" s="165"/>
      <c r="B44" s="151">
        <v>8</v>
      </c>
      <c r="C44" s="115" t="s">
        <v>215</v>
      </c>
      <c r="E44" s="244">
        <f>15*I25</f>
        <v>15</v>
      </c>
      <c r="F44" s="41">
        <v>0</v>
      </c>
      <c r="G44" s="589"/>
      <c r="H44" s="590"/>
      <c r="I44" s="246">
        <v>0</v>
      </c>
      <c r="J44" s="123"/>
      <c r="K44" s="269"/>
    </row>
    <row r="45" spans="1:11" ht="13.2" x14ac:dyDescent="0.2">
      <c r="A45" s="165"/>
      <c r="B45" s="185">
        <v>9</v>
      </c>
      <c r="C45" s="119" t="s">
        <v>154</v>
      </c>
      <c r="D45" s="119"/>
      <c r="E45" s="248">
        <v>1</v>
      </c>
      <c r="F45" s="245">
        <v>0</v>
      </c>
      <c r="G45" s="591"/>
      <c r="H45" s="592"/>
      <c r="I45" s="249">
        <v>0</v>
      </c>
      <c r="J45" s="117"/>
      <c r="K45" s="247" t="s">
        <v>216</v>
      </c>
    </row>
    <row r="46" spans="1:11" ht="13.8" x14ac:dyDescent="0.25">
      <c r="A46" s="165"/>
      <c r="B46" s="122" t="s">
        <v>45</v>
      </c>
      <c r="E46" s="250">
        <f>SUM(E37:E45)</f>
        <v>100</v>
      </c>
      <c r="F46" s="250">
        <f>SUM(F37:F45)</f>
        <v>32</v>
      </c>
      <c r="G46" s="593">
        <f>SUM(G37:G45)</f>
        <v>0</v>
      </c>
      <c r="H46" s="594"/>
      <c r="I46" s="251">
        <f>SUM(I37:I45)</f>
        <v>0</v>
      </c>
      <c r="J46" s="141"/>
      <c r="K46" s="252" t="s">
        <v>217</v>
      </c>
    </row>
    <row r="47" spans="1:11" ht="13.2" x14ac:dyDescent="0.2">
      <c r="A47" s="165"/>
      <c r="B47" s="118" t="s">
        <v>218</v>
      </c>
      <c r="C47" s="119"/>
      <c r="D47" s="119"/>
      <c r="E47" s="270"/>
      <c r="F47" s="271"/>
      <c r="G47" s="272"/>
      <c r="H47" s="273"/>
      <c r="I47" s="274"/>
      <c r="J47" s="139"/>
      <c r="K47" s="164" t="s">
        <v>53</v>
      </c>
    </row>
    <row r="48" spans="1:11" ht="13.2" x14ac:dyDescent="0.25">
      <c r="A48" s="166" t="s">
        <v>46</v>
      </c>
      <c r="B48" s="122" t="s">
        <v>35</v>
      </c>
      <c r="E48" s="275">
        <f>E46</f>
        <v>100</v>
      </c>
      <c r="F48" s="276">
        <f>F46+F47</f>
        <v>32</v>
      </c>
      <c r="G48" s="595">
        <f>G46+G47</f>
        <v>0</v>
      </c>
      <c r="H48" s="596"/>
      <c r="I48" s="276">
        <f>I46+I47</f>
        <v>0</v>
      </c>
      <c r="J48" s="123"/>
      <c r="K48" s="164" t="s">
        <v>54</v>
      </c>
    </row>
    <row r="49" spans="1:11" ht="4.6500000000000004" customHeight="1" x14ac:dyDescent="0.2">
      <c r="A49" s="216"/>
      <c r="B49" s="118"/>
      <c r="C49" s="119"/>
      <c r="D49" s="119"/>
      <c r="E49" s="118"/>
      <c r="F49" s="253"/>
      <c r="G49" s="253"/>
      <c r="H49" s="254"/>
      <c r="I49" s="253"/>
      <c r="J49" s="117"/>
      <c r="K49" s="178"/>
    </row>
    <row r="50" spans="1:11" ht="4.6500000000000004" customHeight="1" x14ac:dyDescent="0.2">
      <c r="A50" s="235"/>
      <c r="B50" s="127"/>
      <c r="C50" s="128"/>
      <c r="D50" s="128"/>
      <c r="E50" s="128"/>
      <c r="F50" s="128"/>
      <c r="G50" s="128"/>
      <c r="I50" s="128"/>
      <c r="J50" s="126"/>
      <c r="K50" s="234"/>
    </row>
    <row r="51" spans="1:11" ht="23.25" customHeight="1" x14ac:dyDescent="0.2">
      <c r="A51" s="277" t="s">
        <v>219</v>
      </c>
      <c r="B51" s="597" t="s">
        <v>240</v>
      </c>
      <c r="C51" s="598"/>
      <c r="D51" s="598"/>
      <c r="E51" s="598"/>
      <c r="F51" s="598"/>
      <c r="G51" s="598"/>
      <c r="H51" s="598"/>
      <c r="I51" s="598"/>
      <c r="J51" s="599"/>
      <c r="K51" s="217"/>
    </row>
    <row r="52" spans="1:11" ht="4.6500000000000004" customHeight="1" x14ac:dyDescent="0.2">
      <c r="A52" s="216"/>
      <c r="B52" s="118"/>
      <c r="C52" s="119"/>
      <c r="D52" s="119"/>
      <c r="E52" s="119"/>
      <c r="F52" s="119"/>
      <c r="G52" s="119"/>
      <c r="H52" s="119"/>
      <c r="I52" s="119"/>
      <c r="J52" s="117"/>
      <c r="K52" s="262"/>
    </row>
    <row r="53" spans="1:11" x14ac:dyDescent="0.2">
      <c r="A53" s="278">
        <v>7</v>
      </c>
      <c r="B53" s="127" t="s">
        <v>229</v>
      </c>
      <c r="C53" s="128"/>
      <c r="D53" s="128"/>
      <c r="E53" s="128"/>
      <c r="F53" s="128"/>
      <c r="G53" s="128"/>
      <c r="H53" s="128"/>
      <c r="I53" s="128"/>
      <c r="J53" s="126"/>
      <c r="K53" s="279"/>
    </row>
    <row r="54" spans="1:11" ht="4.6500000000000004" customHeight="1" x14ac:dyDescent="0.2">
      <c r="A54" s="165"/>
      <c r="B54" s="122"/>
      <c r="J54" s="123"/>
      <c r="K54" s="234"/>
    </row>
    <row r="55" spans="1:11" x14ac:dyDescent="0.2">
      <c r="A55" s="165"/>
      <c r="B55" s="178" t="s">
        <v>33</v>
      </c>
      <c r="C55" s="119" t="s">
        <v>34</v>
      </c>
      <c r="D55" s="119"/>
      <c r="E55" s="243" t="s">
        <v>47</v>
      </c>
      <c r="F55" s="584" t="s">
        <v>64</v>
      </c>
      <c r="G55" s="585"/>
      <c r="H55" s="586"/>
      <c r="I55" s="585" t="s">
        <v>309</v>
      </c>
      <c r="J55" s="586"/>
      <c r="K55" s="234"/>
    </row>
    <row r="56" spans="1:11" s="205" customFormat="1" ht="40.65" customHeight="1" x14ac:dyDescent="0.25">
      <c r="A56" s="280" t="s">
        <v>20</v>
      </c>
      <c r="B56" s="281">
        <v>7</v>
      </c>
      <c r="C56" s="570" t="s">
        <v>311</v>
      </c>
      <c r="D56" s="581"/>
      <c r="E56" s="282"/>
      <c r="F56" s="582">
        <f>I$31*E56/100</f>
        <v>0</v>
      </c>
      <c r="G56" s="583"/>
      <c r="H56" s="583"/>
      <c r="I56" s="583">
        <f>5*75</f>
        <v>375</v>
      </c>
      <c r="J56" s="583"/>
      <c r="K56" s="204"/>
    </row>
    <row r="57" spans="1:11" ht="12.75" customHeight="1" x14ac:dyDescent="0.2">
      <c r="A57" s="166" t="s">
        <v>220</v>
      </c>
      <c r="B57" s="281"/>
      <c r="C57" s="570"/>
      <c r="D57" s="581"/>
      <c r="E57" s="283"/>
      <c r="F57" s="582">
        <f>I$31*E57/100</f>
        <v>0</v>
      </c>
      <c r="G57" s="583"/>
      <c r="H57" s="583"/>
      <c r="I57" s="583"/>
      <c r="J57" s="583"/>
      <c r="K57" s="130"/>
    </row>
    <row r="58" spans="1:11" ht="12.75" customHeight="1" x14ac:dyDescent="0.25">
      <c r="A58" s="166" t="s">
        <v>221</v>
      </c>
      <c r="B58" s="255"/>
      <c r="C58" s="570"/>
      <c r="D58" s="571"/>
      <c r="E58" s="283"/>
      <c r="F58" s="572">
        <f>I$31*E58/100</f>
        <v>0</v>
      </c>
      <c r="G58" s="573"/>
      <c r="H58" s="573"/>
      <c r="I58" s="574"/>
      <c r="J58" s="575"/>
      <c r="K58" s="130"/>
    </row>
    <row r="59" spans="1:11" ht="13.2" x14ac:dyDescent="0.25">
      <c r="A59" s="222" t="s">
        <v>222</v>
      </c>
      <c r="B59" s="122" t="s">
        <v>224</v>
      </c>
      <c r="E59" s="256"/>
      <c r="F59" s="576">
        <f>SUM(F56:H58)</f>
        <v>0</v>
      </c>
      <c r="G59" s="577"/>
      <c r="H59" s="578"/>
      <c r="I59" s="579">
        <f>SUM(I56:J58)</f>
        <v>375</v>
      </c>
      <c r="J59" s="580"/>
      <c r="K59" s="130"/>
    </row>
    <row r="60" spans="1:11" ht="4.6500000000000004" customHeight="1" x14ac:dyDescent="0.25">
      <c r="A60" s="216"/>
      <c r="B60" s="118"/>
      <c r="C60" s="119"/>
      <c r="D60" s="119"/>
      <c r="E60" s="140"/>
      <c r="F60" s="257"/>
      <c r="G60" s="258"/>
      <c r="H60" s="259"/>
      <c r="I60" s="260"/>
      <c r="J60" s="261"/>
      <c r="K60" s="139"/>
    </row>
    <row r="61" spans="1:11" ht="4.6500000000000004" customHeight="1" x14ac:dyDescent="0.2">
      <c r="A61" s="127"/>
      <c r="B61" s="127"/>
      <c r="C61" s="128"/>
      <c r="D61" s="128"/>
      <c r="E61" s="128"/>
      <c r="F61" s="128"/>
      <c r="G61" s="128"/>
      <c r="H61" s="128"/>
      <c r="I61" s="128"/>
      <c r="J61" s="128"/>
      <c r="K61" s="284"/>
    </row>
    <row r="62" spans="1:11" ht="12" x14ac:dyDescent="0.25">
      <c r="A62" s="43">
        <v>8</v>
      </c>
      <c r="B62" s="25" t="s">
        <v>231</v>
      </c>
      <c r="C62" s="44"/>
      <c r="D62" s="44"/>
      <c r="E62" s="1"/>
      <c r="F62" s="1"/>
      <c r="G62" s="1"/>
      <c r="H62" s="1"/>
      <c r="I62" s="1"/>
      <c r="J62" s="1"/>
      <c r="K62" s="45">
        <f>I$31*F$48/100*I$24+K$51+F$59+I$59</f>
        <v>5492.28</v>
      </c>
    </row>
    <row r="63" spans="1:11" ht="12" x14ac:dyDescent="0.25">
      <c r="A63" s="32" t="s">
        <v>95</v>
      </c>
      <c r="B63" s="30" t="s">
        <v>111</v>
      </c>
      <c r="C63" s="44"/>
      <c r="D63" s="44"/>
      <c r="E63" s="1"/>
      <c r="F63" s="1"/>
      <c r="G63" s="1"/>
      <c r="H63" s="1"/>
      <c r="I63" s="1"/>
      <c r="J63" s="1"/>
      <c r="K63" s="45"/>
    </row>
    <row r="64" spans="1:11" ht="12" x14ac:dyDescent="0.25">
      <c r="A64" s="32" t="s">
        <v>96</v>
      </c>
      <c r="B64" s="30" t="s">
        <v>122</v>
      </c>
      <c r="C64" s="44"/>
      <c r="D64" s="44"/>
      <c r="E64" s="1"/>
      <c r="F64" s="1"/>
      <c r="G64" s="1"/>
      <c r="H64" s="1"/>
      <c r="I64" s="1"/>
      <c r="J64" s="1"/>
      <c r="K64" s="46">
        <f>I$31*(F$37+F$38+F$39+F$47)/100*I$24+F$59+I$59</f>
        <v>375</v>
      </c>
    </row>
    <row r="65" spans="1:11" x14ac:dyDescent="0.2">
      <c r="A65" s="32" t="s">
        <v>112</v>
      </c>
      <c r="B65" s="30" t="s">
        <v>155</v>
      </c>
      <c r="C65" s="1"/>
      <c r="D65" s="1"/>
      <c r="E65" s="1"/>
      <c r="F65" s="1"/>
      <c r="G65" s="1"/>
      <c r="H65" s="1"/>
      <c r="I65" s="1"/>
      <c r="J65" s="31"/>
      <c r="K65" s="46">
        <f>I$31*(F$40+F$41+F$42+F$43+F$44+F$45)/100*I$24+K$51</f>
        <v>5117.28</v>
      </c>
    </row>
    <row r="66" spans="1:11" ht="3.45" customHeight="1" x14ac:dyDescent="0.2">
      <c r="A66" s="285"/>
      <c r="B66" s="26"/>
      <c r="C66" s="27"/>
      <c r="D66" s="27"/>
      <c r="E66" s="27"/>
      <c r="F66" s="27"/>
      <c r="G66" s="27"/>
      <c r="H66" s="27"/>
      <c r="I66" s="27"/>
      <c r="J66" s="29"/>
      <c r="K66" s="46"/>
    </row>
    <row r="67" spans="1:11" ht="5.0999999999999996" customHeight="1" x14ac:dyDescent="0.2">
      <c r="A67" s="28"/>
      <c r="B67" s="33"/>
      <c r="C67" s="24"/>
      <c r="D67" s="24"/>
      <c r="E67" s="24"/>
      <c r="F67" s="24"/>
      <c r="G67" s="24"/>
      <c r="H67" s="24"/>
      <c r="I67" s="24"/>
      <c r="J67" s="24"/>
      <c r="K67" s="47"/>
    </row>
    <row r="68" spans="1:11" ht="12" thickBot="1" x14ac:dyDescent="0.25">
      <c r="A68" s="43">
        <v>9</v>
      </c>
      <c r="B68" s="30" t="s">
        <v>48</v>
      </c>
      <c r="C68" s="1"/>
      <c r="D68" s="1"/>
      <c r="E68" s="1"/>
      <c r="F68" s="1"/>
      <c r="G68" s="1"/>
      <c r="H68" s="1"/>
      <c r="I68" s="1"/>
      <c r="J68" s="1"/>
      <c r="K68" s="48"/>
    </row>
    <row r="69" spans="1:11" ht="12" thickBot="1" x14ac:dyDescent="0.25">
      <c r="A69" s="49" t="s">
        <v>49</v>
      </c>
      <c r="B69" s="9"/>
      <c r="C69" s="1" t="s">
        <v>50</v>
      </c>
      <c r="D69" s="1"/>
      <c r="E69" s="1"/>
      <c r="F69" s="1"/>
      <c r="G69" s="1"/>
      <c r="H69" s="1"/>
      <c r="I69" s="1"/>
      <c r="J69" s="50"/>
      <c r="K69" s="41">
        <f>B69/100*K62</f>
        <v>0</v>
      </c>
    </row>
    <row r="70" spans="1:11" ht="12" thickBot="1" x14ac:dyDescent="0.25">
      <c r="A70" s="49" t="s">
        <v>51</v>
      </c>
      <c r="B70" s="5"/>
      <c r="C70" s="1" t="s">
        <v>123</v>
      </c>
      <c r="D70" s="1"/>
      <c r="E70" s="1"/>
      <c r="F70" s="1"/>
      <c r="G70" s="1"/>
      <c r="H70" s="1"/>
      <c r="I70" s="1"/>
      <c r="J70" s="50"/>
      <c r="K70" s="4"/>
    </row>
    <row r="71" spans="1:11" ht="12" thickBot="1" x14ac:dyDescent="0.25">
      <c r="A71" s="49" t="s">
        <v>110</v>
      </c>
      <c r="B71" s="5"/>
      <c r="C71" s="1" t="s">
        <v>156</v>
      </c>
      <c r="D71" s="1"/>
      <c r="E71" s="1"/>
      <c r="F71" s="1"/>
      <c r="G71" s="1"/>
      <c r="H71" s="1"/>
      <c r="I71" s="1"/>
      <c r="J71" s="50"/>
      <c r="K71" s="4"/>
    </row>
    <row r="72" spans="1:11" ht="5.0999999999999996" customHeight="1" x14ac:dyDescent="0.2">
      <c r="A72" s="51"/>
      <c r="B72" s="52"/>
      <c r="C72" s="27"/>
      <c r="D72" s="27"/>
      <c r="E72" s="27"/>
      <c r="F72" s="27"/>
      <c r="G72" s="27"/>
      <c r="H72" s="27"/>
      <c r="I72" s="27"/>
      <c r="J72" s="53"/>
      <c r="K72" s="54"/>
    </row>
    <row r="73" spans="1:11" ht="5.0999999999999996" customHeight="1" x14ac:dyDescent="0.2">
      <c r="A73" s="55"/>
      <c r="B73" s="56"/>
      <c r="C73" s="1"/>
      <c r="D73" s="1"/>
      <c r="E73" s="1"/>
      <c r="F73" s="1"/>
      <c r="G73" s="1"/>
      <c r="H73" s="1"/>
      <c r="I73" s="1"/>
      <c r="J73" s="50"/>
      <c r="K73" s="57"/>
    </row>
    <row r="74" spans="1:11" ht="12" x14ac:dyDescent="0.25">
      <c r="A74" s="55">
        <v>10</v>
      </c>
      <c r="B74" s="25" t="s">
        <v>115</v>
      </c>
      <c r="C74" s="44"/>
      <c r="D74" s="1"/>
      <c r="E74" s="1"/>
      <c r="F74" s="1"/>
      <c r="G74" s="1"/>
      <c r="H74" s="1"/>
      <c r="I74" s="1"/>
      <c r="J74" s="50"/>
      <c r="K74" s="58">
        <f>K62+K69+K70+K71</f>
        <v>5492.28</v>
      </c>
    </row>
    <row r="75" spans="1:11" ht="12" x14ac:dyDescent="0.25">
      <c r="A75" s="32" t="s">
        <v>52</v>
      </c>
      <c r="B75" s="30" t="s">
        <v>111</v>
      </c>
      <c r="C75" s="44"/>
      <c r="D75" s="1"/>
      <c r="E75" s="1"/>
      <c r="F75" s="1"/>
      <c r="G75" s="1"/>
      <c r="H75" s="1"/>
      <c r="I75" s="1"/>
      <c r="J75" s="50"/>
      <c r="K75" s="58"/>
    </row>
    <row r="76" spans="1:11" ht="12" x14ac:dyDescent="0.25">
      <c r="A76" s="32" t="s">
        <v>113</v>
      </c>
      <c r="B76" s="30" t="s">
        <v>122</v>
      </c>
      <c r="C76" s="44"/>
      <c r="D76" s="1"/>
      <c r="E76" s="1"/>
      <c r="F76" s="1"/>
      <c r="G76" s="1"/>
      <c r="H76" s="1"/>
      <c r="I76" s="1"/>
      <c r="J76" s="50"/>
      <c r="K76" s="40">
        <f>K64*(1+B69/100)+K70</f>
        <v>375</v>
      </c>
    </row>
    <row r="77" spans="1:11" ht="12" x14ac:dyDescent="0.25">
      <c r="A77" s="32" t="s">
        <v>114</v>
      </c>
      <c r="B77" s="30" t="s">
        <v>155</v>
      </c>
      <c r="C77" s="44"/>
      <c r="D77" s="1"/>
      <c r="E77" s="1"/>
      <c r="F77" s="1"/>
      <c r="G77" s="1"/>
      <c r="H77" s="1"/>
      <c r="I77" s="1"/>
      <c r="J77" s="50"/>
      <c r="K77" s="40">
        <f>K65*(1+B69/100)+K71</f>
        <v>5117.28</v>
      </c>
    </row>
    <row r="78" spans="1:11" ht="3.45" customHeight="1" x14ac:dyDescent="0.25">
      <c r="A78" s="51"/>
      <c r="B78" s="26"/>
      <c r="C78" s="287"/>
      <c r="D78" s="27"/>
      <c r="E78" s="27"/>
      <c r="F78" s="27"/>
      <c r="G78" s="27"/>
      <c r="H78" s="27"/>
      <c r="I78" s="27"/>
      <c r="J78" s="53"/>
      <c r="K78" s="42"/>
    </row>
    <row r="79" spans="1:11" ht="3.45" customHeight="1" x14ac:dyDescent="0.25">
      <c r="A79" s="288"/>
      <c r="B79" s="289"/>
      <c r="C79" s="290"/>
      <c r="D79" s="24"/>
      <c r="E79" s="24"/>
      <c r="F79" s="24"/>
      <c r="G79" s="24"/>
      <c r="H79" s="24"/>
      <c r="I79" s="24"/>
      <c r="J79" s="291"/>
      <c r="K79" s="292"/>
    </row>
    <row r="80" spans="1:11" ht="12" x14ac:dyDescent="0.25">
      <c r="A80" s="55" t="s">
        <v>66</v>
      </c>
      <c r="B80" s="59">
        <v>19</v>
      </c>
      <c r="C80" s="1" t="s">
        <v>116</v>
      </c>
      <c r="D80" s="44"/>
      <c r="E80" s="44"/>
      <c r="F80" s="44"/>
      <c r="G80" s="44"/>
      <c r="H80" s="44"/>
      <c r="I80" s="44"/>
      <c r="J80" s="60" t="s">
        <v>28</v>
      </c>
      <c r="K80" s="58">
        <f>B80/100*K74</f>
        <v>1043.5331999999999</v>
      </c>
    </row>
    <row r="81" spans="1:11" ht="5.0999999999999996" customHeight="1" x14ac:dyDescent="0.2">
      <c r="A81" s="51"/>
      <c r="B81" s="26"/>
      <c r="C81" s="27"/>
      <c r="D81" s="27"/>
      <c r="E81" s="27"/>
      <c r="F81" s="27"/>
      <c r="G81" s="27"/>
      <c r="H81" s="27"/>
      <c r="I81" s="27"/>
      <c r="J81" s="53"/>
      <c r="K81" s="54"/>
    </row>
    <row r="82" spans="1:11" ht="5.0999999999999996" customHeight="1" x14ac:dyDescent="0.25">
      <c r="A82" s="61"/>
      <c r="B82" s="62"/>
      <c r="C82"/>
      <c r="D82"/>
      <c r="E82"/>
      <c r="F82"/>
      <c r="G82"/>
      <c r="H82"/>
      <c r="I82"/>
      <c r="J82"/>
      <c r="K82" s="63"/>
    </row>
    <row r="83" spans="1:11" ht="12" x14ac:dyDescent="0.25">
      <c r="A83" s="55" t="s">
        <v>223</v>
      </c>
      <c r="B83" s="25" t="s">
        <v>233</v>
      </c>
      <c r="C83" s="44"/>
      <c r="D83" s="44"/>
      <c r="E83" s="1"/>
      <c r="F83" s="1"/>
      <c r="G83" s="1"/>
      <c r="H83" s="1"/>
      <c r="I83" s="1"/>
      <c r="J83" s="50" t="s">
        <v>28</v>
      </c>
      <c r="K83" s="58">
        <f>K74+K80</f>
        <v>6535.8131999999996</v>
      </c>
    </row>
    <row r="84" spans="1:11" ht="5.0999999999999996" customHeight="1" x14ac:dyDescent="0.2">
      <c r="A84" s="39"/>
      <c r="B84" s="26"/>
      <c r="C84" s="27"/>
      <c r="D84" s="27"/>
      <c r="E84" s="27"/>
      <c r="F84" s="27"/>
      <c r="G84" s="27"/>
      <c r="H84" s="27"/>
      <c r="I84" s="27"/>
      <c r="J84" s="27"/>
      <c r="K84" s="54"/>
    </row>
  </sheetData>
  <protectedRanges>
    <protectedRange password="C69B" sqref="I56:J58 B56:B58 D56:D57 E56:E58" name="kd2004_2"/>
    <protectedRange password="C69B" sqref="C58" name="kd2004_1_1"/>
    <protectedRange password="C69B" sqref="C56:C57" name="kd2004_4_1"/>
    <protectedRange password="C69B" sqref="K70:K72 B69:B71" name="kd2004_6"/>
    <protectedRange password="C69B" sqref="C30" name="kd2004"/>
    <protectedRange password="C69B" sqref="C31" name="kd2004_1"/>
  </protectedRanges>
  <mergeCells count="30">
    <mergeCell ref="K41:K43"/>
    <mergeCell ref="G42:H42"/>
    <mergeCell ref="G43:H43"/>
    <mergeCell ref="I4:K4"/>
    <mergeCell ref="H21:J21"/>
    <mergeCell ref="H22:J22"/>
    <mergeCell ref="G37:H37"/>
    <mergeCell ref="K37:K38"/>
    <mergeCell ref="G38:H38"/>
    <mergeCell ref="F55:H55"/>
    <mergeCell ref="I55:J55"/>
    <mergeCell ref="G39:H39"/>
    <mergeCell ref="G40:H40"/>
    <mergeCell ref="G41:H41"/>
    <mergeCell ref="G44:H44"/>
    <mergeCell ref="G45:H45"/>
    <mergeCell ref="G46:H46"/>
    <mergeCell ref="G48:H48"/>
    <mergeCell ref="B51:J51"/>
    <mergeCell ref="C56:D56"/>
    <mergeCell ref="F56:H56"/>
    <mergeCell ref="I56:J56"/>
    <mergeCell ref="C57:D57"/>
    <mergeCell ref="F57:H57"/>
    <mergeCell ref="I57:J57"/>
    <mergeCell ref="C58:D58"/>
    <mergeCell ref="F58:H58"/>
    <mergeCell ref="I58:J58"/>
    <mergeCell ref="F59:H59"/>
    <mergeCell ref="I59:J59"/>
  </mergeCells>
  <pageMargins left="0.78740157480314965" right="0.31496062992125984" top="0.98425196850393704" bottom="0.43307086614173229" header="0.31496062992125984" footer="0.19685039370078741"/>
  <pageSetup paperSize="9" scale="87" orientation="portrait" r:id="rId1"/>
  <headerFooter alignWithMargins="0">
    <oddHeader>&amp;L&amp;"Arial,Fett"&amp;12Anlage &amp;A
&amp;"Arial,Standard"&amp;10zum Vertrag Stadt ... /..............................................&amp;RAngebot vom
.....................................</oddHeader>
    <oddFooter>&amp;L&amp;F&amp;RSeite &amp;P von &amp;N</oddFooter>
  </headerFooter>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FF00"/>
    <pageSetUpPr fitToPage="1"/>
  </sheetPr>
  <dimension ref="A1:M87"/>
  <sheetViews>
    <sheetView showGridLines="0" showRuler="0" view="pageLayout" zoomScaleNormal="100" zoomScaleSheetLayoutView="70" workbookViewId="0">
      <selection activeCell="F32" sqref="F32"/>
    </sheetView>
  </sheetViews>
  <sheetFormatPr baseColWidth="10" defaultColWidth="5.88671875" defaultRowHeight="13.2" x14ac:dyDescent="0.25"/>
  <cols>
    <col min="1" max="1" width="4.21875" style="187" customWidth="1"/>
    <col min="2" max="2" width="10.33203125" style="187" customWidth="1"/>
    <col min="3" max="3" width="8.6640625" style="187" customWidth="1"/>
    <col min="4" max="4" width="19" style="187" customWidth="1"/>
    <col min="5" max="5" width="11.6640625" style="187" customWidth="1"/>
    <col min="6" max="6" width="11.21875" style="187" customWidth="1"/>
    <col min="7" max="7" width="8.88671875" style="187" customWidth="1"/>
    <col min="8" max="8" width="3" style="187" customWidth="1"/>
    <col min="9" max="9" width="11.77734375" style="187" customWidth="1"/>
    <col min="10" max="10" width="2.88671875" style="187" customWidth="1"/>
    <col min="11" max="11" width="16.109375" style="312" customWidth="1"/>
    <col min="12" max="16384" width="5.88671875" style="187"/>
  </cols>
  <sheetData>
    <row r="1" spans="1:13" ht="5.25" customHeight="1" x14ac:dyDescent="0.25">
      <c r="A1" s="127"/>
      <c r="B1" s="128"/>
      <c r="C1" s="128"/>
      <c r="D1" s="128"/>
      <c r="E1" s="128"/>
      <c r="F1" s="128"/>
      <c r="G1" s="128"/>
      <c r="H1" s="128"/>
      <c r="I1" s="128"/>
      <c r="J1" s="128"/>
      <c r="K1" s="303"/>
    </row>
    <row r="2" spans="1:13" x14ac:dyDescent="0.25">
      <c r="A2" s="124" t="s">
        <v>262</v>
      </c>
      <c r="B2" s="115"/>
      <c r="C2" s="115"/>
      <c r="D2" s="115"/>
      <c r="E2" s="115"/>
      <c r="F2" s="115"/>
      <c r="G2" s="115"/>
      <c r="H2" s="115"/>
      <c r="I2" s="115"/>
      <c r="J2" s="304"/>
      <c r="K2" s="305"/>
    </row>
    <row r="3" spans="1:13" x14ac:dyDescent="0.25">
      <c r="A3" s="124" t="s">
        <v>260</v>
      </c>
      <c r="B3" s="115"/>
      <c r="C3" s="115"/>
      <c r="D3" s="115"/>
      <c r="E3" s="115"/>
      <c r="F3" s="115"/>
      <c r="G3" s="115"/>
      <c r="H3" s="115"/>
      <c r="I3" s="115"/>
      <c r="J3" s="115"/>
      <c r="K3" s="306"/>
    </row>
    <row r="4" spans="1:13" x14ac:dyDescent="0.25">
      <c r="A4" s="124" t="s">
        <v>261</v>
      </c>
      <c r="B4" s="115"/>
      <c r="C4" s="115"/>
      <c r="D4" s="115"/>
      <c r="E4" s="115"/>
      <c r="F4" s="115"/>
      <c r="G4" s="115"/>
      <c r="H4" s="115"/>
      <c r="I4" s="115"/>
      <c r="J4" s="115"/>
      <c r="K4" s="305"/>
    </row>
    <row r="5" spans="1:13" ht="5.25" customHeight="1" x14ac:dyDescent="0.25">
      <c r="A5" s="314"/>
      <c r="B5" s="315"/>
      <c r="C5" s="315"/>
      <c r="D5" s="315"/>
      <c r="E5" s="119"/>
      <c r="F5" s="119"/>
      <c r="G5" s="119"/>
      <c r="H5" s="119"/>
      <c r="I5" s="119"/>
      <c r="J5" s="307"/>
      <c r="K5" s="308"/>
    </row>
    <row r="6" spans="1:13" ht="5.25" customHeight="1" x14ac:dyDescent="0.25">
      <c r="A6" s="180"/>
      <c r="B6" s="127"/>
      <c r="C6" s="128"/>
      <c r="D6" s="128"/>
      <c r="E6" s="128"/>
      <c r="F6" s="128"/>
      <c r="G6" s="128"/>
      <c r="H6" s="128"/>
      <c r="I6" s="128"/>
      <c r="J6" s="128"/>
      <c r="K6" s="126"/>
      <c r="L6" s="309"/>
      <c r="M6" s="304"/>
    </row>
    <row r="7" spans="1:13" x14ac:dyDescent="0.25">
      <c r="A7" s="151" t="s">
        <v>5</v>
      </c>
      <c r="B7" s="124" t="s">
        <v>255</v>
      </c>
      <c r="C7" s="115"/>
      <c r="D7" s="115"/>
      <c r="E7" s="115"/>
      <c r="F7" s="115"/>
      <c r="G7" s="156"/>
      <c r="H7" s="155"/>
      <c r="I7" s="115"/>
      <c r="J7" s="115"/>
      <c r="K7" s="123"/>
      <c r="L7" s="309"/>
      <c r="M7" s="304"/>
    </row>
    <row r="8" spans="1:13" x14ac:dyDescent="0.25">
      <c r="A8" s="151" t="s">
        <v>9</v>
      </c>
      <c r="B8" s="124" t="s">
        <v>306</v>
      </c>
      <c r="C8" s="154"/>
      <c r="D8" s="116"/>
      <c r="E8" s="116"/>
      <c r="F8" s="116"/>
      <c r="G8" s="115"/>
      <c r="H8" s="115"/>
      <c r="I8" s="115"/>
      <c r="J8" s="115"/>
      <c r="K8" s="123"/>
      <c r="L8" s="309"/>
      <c r="M8" s="304"/>
    </row>
    <row r="9" spans="1:13" ht="5.25" customHeight="1" x14ac:dyDescent="0.25">
      <c r="A9" s="185"/>
      <c r="B9" s="118"/>
      <c r="C9" s="119"/>
      <c r="D9" s="119"/>
      <c r="E9" s="119"/>
      <c r="F9" s="119"/>
      <c r="G9" s="119"/>
      <c r="H9" s="119"/>
      <c r="I9" s="119"/>
      <c r="J9" s="119"/>
      <c r="K9" s="117"/>
      <c r="L9" s="309"/>
      <c r="M9" s="304"/>
    </row>
    <row r="10" spans="1:13" ht="5.25" customHeight="1" x14ac:dyDescent="0.25">
      <c r="A10" s="142"/>
      <c r="B10" s="142"/>
      <c r="C10" s="119"/>
      <c r="D10" s="119"/>
      <c r="E10" s="119"/>
      <c r="F10" s="119"/>
      <c r="G10" s="119"/>
      <c r="H10" s="119"/>
      <c r="I10" s="119"/>
      <c r="J10" s="119"/>
      <c r="K10" s="307"/>
    </row>
    <row r="11" spans="1:13" ht="5.25" customHeight="1" x14ac:dyDescent="0.25">
      <c r="A11" s="164"/>
      <c r="B11" s="128"/>
      <c r="C11" s="128"/>
      <c r="D11" s="128"/>
      <c r="E11" s="128"/>
      <c r="F11" s="128"/>
      <c r="G11" s="128"/>
      <c r="H11" s="128"/>
      <c r="I11" s="128"/>
      <c r="J11" s="128"/>
      <c r="K11" s="303"/>
    </row>
    <row r="12" spans="1:13" ht="13.8" thickBot="1" x14ac:dyDescent="0.3">
      <c r="A12" s="165">
        <v>1</v>
      </c>
      <c r="B12" s="122" t="s">
        <v>21</v>
      </c>
      <c r="C12" s="115"/>
      <c r="D12" s="115"/>
      <c r="E12" s="115"/>
      <c r="F12" s="115"/>
      <c r="G12" s="115"/>
      <c r="H12" s="115"/>
      <c r="I12" s="115"/>
      <c r="J12" s="115"/>
      <c r="K12" s="123"/>
    </row>
    <row r="13" spans="1:13" ht="13.8" thickBot="1" x14ac:dyDescent="0.3">
      <c r="A13" s="222" t="s">
        <v>22</v>
      </c>
      <c r="B13" s="134" t="s">
        <v>263</v>
      </c>
      <c r="C13" s="115"/>
      <c r="D13" s="115"/>
      <c r="E13" s="115"/>
      <c r="F13" s="115"/>
      <c r="G13" s="115"/>
      <c r="H13" s="223" t="s">
        <v>65</v>
      </c>
      <c r="I13" s="115" t="s">
        <v>4</v>
      </c>
      <c r="J13" s="115"/>
      <c r="K13" s="123"/>
    </row>
    <row r="14" spans="1:13" ht="13.8" thickBot="1" x14ac:dyDescent="0.3">
      <c r="A14" s="165"/>
      <c r="B14" s="122"/>
      <c r="C14" s="115"/>
      <c r="D14" s="115"/>
      <c r="E14" s="115"/>
      <c r="F14" s="115"/>
      <c r="G14" s="115"/>
      <c r="H14" s="115"/>
      <c r="I14" s="115"/>
      <c r="J14" s="115"/>
      <c r="K14" s="123"/>
    </row>
    <row r="15" spans="1:13" ht="13.8" thickBot="1" x14ac:dyDescent="0.3">
      <c r="A15" s="166" t="s">
        <v>23</v>
      </c>
      <c r="B15" s="134" t="s">
        <v>263</v>
      </c>
      <c r="C15" s="115"/>
      <c r="D15" s="115"/>
      <c r="E15" s="115"/>
      <c r="F15" s="115"/>
      <c r="G15" s="115"/>
      <c r="H15" s="223" t="s">
        <v>65</v>
      </c>
      <c r="I15" s="115" t="s">
        <v>239</v>
      </c>
      <c r="J15" s="115"/>
      <c r="K15" s="123"/>
    </row>
    <row r="16" spans="1:13" ht="5.25" customHeight="1" x14ac:dyDescent="0.25">
      <c r="A16" s="178"/>
      <c r="B16" s="118"/>
      <c r="C16" s="119"/>
      <c r="D16" s="119"/>
      <c r="E16" s="119"/>
      <c r="F16" s="119"/>
      <c r="G16" s="119"/>
      <c r="H16" s="119"/>
      <c r="I16" s="119"/>
      <c r="J16" s="119"/>
      <c r="K16" s="308"/>
    </row>
    <row r="17" spans="1:11" ht="5.25" customHeight="1" x14ac:dyDescent="0.25">
      <c r="A17" s="180"/>
      <c r="B17" s="127"/>
      <c r="C17" s="128"/>
      <c r="D17" s="128"/>
      <c r="E17" s="128"/>
      <c r="F17" s="128"/>
      <c r="G17" s="128"/>
      <c r="H17" s="128"/>
      <c r="I17" s="128"/>
      <c r="J17" s="128"/>
      <c r="K17" s="316"/>
    </row>
    <row r="18" spans="1:11" x14ac:dyDescent="0.25">
      <c r="A18" s="165">
        <v>2</v>
      </c>
      <c r="B18" s="122" t="s">
        <v>264</v>
      </c>
      <c r="C18" s="115"/>
      <c r="D18" s="115"/>
      <c r="E18" s="115"/>
      <c r="F18" s="115"/>
      <c r="G18" s="115"/>
      <c r="H18" s="115"/>
      <c r="I18" s="115"/>
      <c r="J18" s="115"/>
      <c r="K18" s="317" t="e">
        <f>HerstellkostenVgV!#REF!</f>
        <v>#REF!</v>
      </c>
    </row>
    <row r="19" spans="1:11" x14ac:dyDescent="0.25">
      <c r="A19" s="311" t="s">
        <v>14</v>
      </c>
      <c r="B19" s="134" t="s">
        <v>265</v>
      </c>
      <c r="C19" s="115"/>
      <c r="D19" s="115"/>
      <c r="E19" s="115"/>
      <c r="F19" s="115"/>
      <c r="G19" s="186" t="s">
        <v>24</v>
      </c>
      <c r="H19" s="115"/>
      <c r="I19" s="115"/>
      <c r="J19" s="115"/>
      <c r="K19" s="317" t="e">
        <f>HerstellkostenVgV!#REF!</f>
        <v>#REF!</v>
      </c>
    </row>
    <row r="20" spans="1:11" x14ac:dyDescent="0.25">
      <c r="A20" s="311" t="s">
        <v>16</v>
      </c>
      <c r="B20" s="134" t="s">
        <v>266</v>
      </c>
      <c r="C20" s="115"/>
      <c r="D20" s="115"/>
      <c r="E20" s="115"/>
      <c r="F20" s="115"/>
      <c r="G20" s="255" t="s">
        <v>25</v>
      </c>
      <c r="H20" s="115"/>
      <c r="I20" s="115"/>
      <c r="J20" s="115"/>
      <c r="K20" s="317">
        <v>0</v>
      </c>
    </row>
    <row r="21" spans="1:11" x14ac:dyDescent="0.25">
      <c r="A21" s="311" t="s">
        <v>18</v>
      </c>
      <c r="B21" s="134" t="s">
        <v>267</v>
      </c>
      <c r="C21" s="115"/>
      <c r="D21" s="115"/>
      <c r="E21" s="115"/>
      <c r="F21" s="115"/>
      <c r="G21" s="255" t="s">
        <v>26</v>
      </c>
      <c r="H21" s="115"/>
      <c r="I21" s="115"/>
      <c r="J21" s="115"/>
      <c r="K21" s="317">
        <v>0</v>
      </c>
    </row>
    <row r="22" spans="1:11" ht="5.25" customHeight="1" x14ac:dyDescent="0.25">
      <c r="A22" s="216"/>
      <c r="B22" s="118"/>
      <c r="C22" s="119"/>
      <c r="D22" s="119"/>
      <c r="E22" s="119"/>
      <c r="F22" s="119"/>
      <c r="G22" s="119"/>
      <c r="H22" s="119"/>
      <c r="I22" s="119"/>
      <c r="J22" s="119"/>
      <c r="K22" s="318"/>
    </row>
    <row r="23" spans="1:11" ht="5.25" customHeight="1" x14ac:dyDescent="0.25">
      <c r="A23" s="166"/>
      <c r="B23" s="134"/>
      <c r="C23" s="115"/>
      <c r="D23" s="115"/>
      <c r="E23" s="115"/>
      <c r="F23" s="115"/>
      <c r="G23" s="115"/>
      <c r="H23" s="115"/>
      <c r="I23" s="300"/>
      <c r="J23" s="123"/>
      <c r="K23" s="310"/>
    </row>
    <row r="24" spans="1:11" x14ac:dyDescent="0.25">
      <c r="A24" s="166">
        <v>3</v>
      </c>
      <c r="B24" s="122" t="s">
        <v>268</v>
      </c>
      <c r="C24" s="115"/>
      <c r="D24" s="115"/>
      <c r="E24" s="115"/>
      <c r="F24" s="115"/>
      <c r="G24" s="115"/>
      <c r="H24" s="115"/>
      <c r="I24" s="194"/>
      <c r="J24" s="115"/>
      <c r="K24" s="319"/>
    </row>
    <row r="25" spans="1:11" x14ac:dyDescent="0.25">
      <c r="A25" s="166" t="s">
        <v>27</v>
      </c>
      <c r="B25" s="320" t="s">
        <v>24</v>
      </c>
      <c r="C25" s="115" t="s">
        <v>269</v>
      </c>
      <c r="D25" s="321">
        <v>8774.5</v>
      </c>
      <c r="E25" s="623" t="s">
        <v>270</v>
      </c>
      <c r="F25" s="624"/>
      <c r="G25" s="625"/>
      <c r="H25" s="214" t="s">
        <v>28</v>
      </c>
      <c r="I25" s="322">
        <f>(D26-D25)*F26/100+D25</f>
        <v>9629</v>
      </c>
      <c r="J25" s="123"/>
      <c r="K25" s="310"/>
    </row>
    <row r="26" spans="1:11" x14ac:dyDescent="0.25">
      <c r="A26" s="122"/>
      <c r="B26" s="320" t="s">
        <v>25</v>
      </c>
      <c r="C26" s="115" t="s">
        <v>269</v>
      </c>
      <c r="D26" s="323">
        <v>10483.5</v>
      </c>
      <c r="E26" s="188" t="s">
        <v>271</v>
      </c>
      <c r="F26" s="324">
        <v>50</v>
      </c>
      <c r="G26" s="167" t="s">
        <v>29</v>
      </c>
      <c r="H26" s="214" t="s">
        <v>28</v>
      </c>
      <c r="I26" s="322">
        <f>(D27-D26)*F26/100+D26</f>
        <v>11395.5</v>
      </c>
      <c r="J26" s="115"/>
      <c r="K26" s="319"/>
    </row>
    <row r="27" spans="1:11" x14ac:dyDescent="0.25">
      <c r="A27" s="166"/>
      <c r="B27" s="320" t="s">
        <v>26</v>
      </c>
      <c r="C27" s="115" t="s">
        <v>269</v>
      </c>
      <c r="D27" s="321">
        <v>12307.5</v>
      </c>
      <c r="E27" s="118" t="s">
        <v>272</v>
      </c>
      <c r="F27" s="119"/>
      <c r="G27" s="117"/>
      <c r="H27" s="214" t="s">
        <v>28</v>
      </c>
      <c r="I27" s="322">
        <f>(D28-D27)*F26/100+D27</f>
        <v>13162</v>
      </c>
      <c r="J27" s="115"/>
      <c r="K27" s="319"/>
    </row>
    <row r="28" spans="1:11" x14ac:dyDescent="0.25">
      <c r="A28" s="166"/>
      <c r="B28" s="320" t="s">
        <v>26</v>
      </c>
      <c r="C28" s="115" t="s">
        <v>273</v>
      </c>
      <c r="D28" s="325">
        <v>14016.5</v>
      </c>
      <c r="E28" s="122"/>
      <c r="F28" s="115"/>
      <c r="G28" s="326"/>
      <c r="H28" s="214"/>
      <c r="I28" s="148"/>
      <c r="J28" s="115"/>
      <c r="K28" s="319"/>
    </row>
    <row r="29" spans="1:11" x14ac:dyDescent="0.25">
      <c r="A29" s="166" t="s">
        <v>30</v>
      </c>
      <c r="B29" s="214" t="s">
        <v>274</v>
      </c>
      <c r="C29" s="115"/>
      <c r="D29" s="115"/>
      <c r="E29" s="115"/>
      <c r="F29" s="115"/>
      <c r="G29" s="115"/>
      <c r="H29" s="115"/>
      <c r="I29" s="194"/>
      <c r="J29" s="115"/>
      <c r="K29" s="319"/>
    </row>
    <row r="30" spans="1:11" x14ac:dyDescent="0.25">
      <c r="A30" s="313"/>
      <c r="B30" s="320" t="s">
        <v>24</v>
      </c>
      <c r="C30" s="115" t="s">
        <v>275</v>
      </c>
      <c r="D30" s="115"/>
      <c r="E30" s="115"/>
      <c r="F30" s="115"/>
      <c r="G30" s="115"/>
      <c r="H30" s="115"/>
      <c r="I30" s="194" t="e">
        <f>K19/K18*I25</f>
        <v>#REF!</v>
      </c>
      <c r="J30" s="115"/>
      <c r="K30" s="319"/>
    </row>
    <row r="31" spans="1:11" x14ac:dyDescent="0.25">
      <c r="A31" s="313"/>
      <c r="B31" s="320" t="s">
        <v>25</v>
      </c>
      <c r="C31" s="115" t="s">
        <v>276</v>
      </c>
      <c r="D31" s="115"/>
      <c r="E31" s="115"/>
      <c r="F31" s="115"/>
      <c r="G31" s="115"/>
      <c r="H31" s="115"/>
      <c r="I31" s="194" t="e">
        <f>K20/K18*I26</f>
        <v>#REF!</v>
      </c>
      <c r="J31" s="115"/>
      <c r="K31" s="319"/>
    </row>
    <row r="32" spans="1:11" x14ac:dyDescent="0.25">
      <c r="A32" s="313"/>
      <c r="B32" s="327" t="s">
        <v>26</v>
      </c>
      <c r="C32" s="115" t="s">
        <v>277</v>
      </c>
      <c r="D32" s="115"/>
      <c r="E32" s="115"/>
      <c r="F32" s="115"/>
      <c r="G32" s="115"/>
      <c r="H32" s="115"/>
      <c r="I32" s="328" t="e">
        <f>K21/K18*I27</f>
        <v>#REF!</v>
      </c>
      <c r="J32" s="117"/>
      <c r="K32" s="319"/>
    </row>
    <row r="33" spans="1:13" x14ac:dyDescent="0.25">
      <c r="A33" s="313" t="s">
        <v>31</v>
      </c>
      <c r="B33" s="329" t="s">
        <v>278</v>
      </c>
      <c r="C33" s="115"/>
      <c r="D33" s="115"/>
      <c r="E33" s="115"/>
      <c r="F33" s="115"/>
      <c r="G33" s="115"/>
      <c r="H33" s="115"/>
      <c r="I33" s="251" t="e">
        <f>SUM(I30:I32)</f>
        <v>#REF!</v>
      </c>
      <c r="J33" s="141"/>
      <c r="K33" s="319"/>
    </row>
    <row r="34" spans="1:13" ht="13.8" thickBot="1" x14ac:dyDescent="0.3">
      <c r="A34" s="166" t="s">
        <v>60</v>
      </c>
      <c r="B34" s="134" t="s">
        <v>279</v>
      </c>
      <c r="C34" s="115"/>
      <c r="D34" s="115"/>
      <c r="E34" s="115"/>
      <c r="F34" s="115"/>
      <c r="H34" s="115"/>
      <c r="I34" s="330"/>
      <c r="J34" s="228"/>
      <c r="K34" s="130"/>
    </row>
    <row r="35" spans="1:13" ht="13.8" thickBot="1" x14ac:dyDescent="0.3">
      <c r="A35" s="166"/>
      <c r="B35" s="122" t="s">
        <v>280</v>
      </c>
      <c r="C35" s="115"/>
      <c r="D35" s="115"/>
      <c r="E35" s="331">
        <v>0</v>
      </c>
      <c r="F35" s="115" t="s">
        <v>29</v>
      </c>
      <c r="H35" s="214" t="s">
        <v>28</v>
      </c>
      <c r="I35" s="251">
        <f>1+E35/100</f>
        <v>1</v>
      </c>
      <c r="J35" s="332"/>
      <c r="K35" s="130"/>
    </row>
    <row r="36" spans="1:13" x14ac:dyDescent="0.25">
      <c r="A36" s="166" t="s">
        <v>281</v>
      </c>
      <c r="B36" s="134" t="s">
        <v>100</v>
      </c>
      <c r="C36" s="115"/>
      <c r="D36" s="115"/>
      <c r="E36" s="115"/>
      <c r="F36" s="115"/>
      <c r="H36" s="123"/>
      <c r="I36" s="251">
        <v>1</v>
      </c>
      <c r="J36" s="332"/>
      <c r="K36" s="130"/>
    </row>
    <row r="37" spans="1:13" ht="5.25" customHeight="1" x14ac:dyDescent="0.25">
      <c r="A37" s="216"/>
      <c r="B37" s="118"/>
      <c r="C37" s="119"/>
      <c r="D37" s="119"/>
      <c r="E37" s="119"/>
      <c r="F37" s="119"/>
      <c r="G37" s="119"/>
      <c r="H37" s="119"/>
      <c r="I37" s="119"/>
      <c r="J37" s="119"/>
      <c r="K37" s="319"/>
    </row>
    <row r="38" spans="1:13" ht="5.25" customHeight="1" x14ac:dyDescent="0.25">
      <c r="A38" s="235"/>
      <c r="B38" s="127"/>
      <c r="C38" s="128"/>
      <c r="D38" s="128"/>
      <c r="E38" s="128"/>
      <c r="F38" s="128"/>
      <c r="G38" s="128"/>
      <c r="H38" s="128"/>
      <c r="I38" s="128"/>
      <c r="J38" s="126"/>
      <c r="K38" s="310"/>
      <c r="M38" s="333"/>
    </row>
    <row r="39" spans="1:13" x14ac:dyDescent="0.25">
      <c r="A39" s="166">
        <v>5</v>
      </c>
      <c r="B39" s="122" t="s">
        <v>282</v>
      </c>
      <c r="C39" s="115"/>
      <c r="D39" s="115"/>
      <c r="E39" s="115"/>
      <c r="F39" s="115"/>
      <c r="G39" s="115"/>
      <c r="H39" s="115"/>
      <c r="I39" s="115"/>
      <c r="J39" s="123"/>
      <c r="K39" s="334"/>
    </row>
    <row r="40" spans="1:13" ht="5.25" customHeight="1" x14ac:dyDescent="0.25">
      <c r="A40" s="165"/>
      <c r="B40" s="122"/>
      <c r="C40" s="115"/>
      <c r="D40" s="115"/>
      <c r="E40" s="115"/>
      <c r="F40" s="115"/>
      <c r="G40" s="115"/>
      <c r="H40" s="115"/>
      <c r="I40" s="115"/>
      <c r="J40" s="123"/>
      <c r="K40" s="310"/>
    </row>
    <row r="41" spans="1:13" x14ac:dyDescent="0.25">
      <c r="A41" s="165"/>
      <c r="B41" s="178" t="s">
        <v>33</v>
      </c>
      <c r="C41" s="119" t="s">
        <v>34</v>
      </c>
      <c r="D41" s="119"/>
      <c r="E41" s="178" t="s">
        <v>35</v>
      </c>
      <c r="F41" s="185" t="s">
        <v>36</v>
      </c>
      <c r="G41" s="242" t="s">
        <v>37</v>
      </c>
      <c r="H41" s="300"/>
      <c r="I41" s="243" t="s">
        <v>38</v>
      </c>
      <c r="J41" s="117"/>
      <c r="K41" s="319"/>
    </row>
    <row r="42" spans="1:13" ht="13.8" x14ac:dyDescent="0.25">
      <c r="A42" s="165"/>
      <c r="B42" s="151">
        <v>1</v>
      </c>
      <c r="C42" s="115" t="s">
        <v>39</v>
      </c>
      <c r="D42" s="115"/>
      <c r="E42" s="335">
        <v>2</v>
      </c>
      <c r="F42" s="336">
        <v>0</v>
      </c>
      <c r="G42" s="337"/>
      <c r="H42" s="338"/>
      <c r="I42" s="276">
        <v>0</v>
      </c>
      <c r="J42" s="115"/>
      <c r="K42" s="339"/>
    </row>
    <row r="43" spans="1:13" x14ac:dyDescent="0.25">
      <c r="A43" s="165"/>
      <c r="B43" s="151">
        <v>2</v>
      </c>
      <c r="C43" s="115" t="s">
        <v>40</v>
      </c>
      <c r="D43" s="115"/>
      <c r="E43" s="335">
        <v>9</v>
      </c>
      <c r="F43" s="336">
        <v>0</v>
      </c>
      <c r="G43" s="337"/>
      <c r="H43" s="337"/>
      <c r="I43" s="276">
        <v>0</v>
      </c>
      <c r="J43" s="115"/>
      <c r="K43" s="334"/>
    </row>
    <row r="44" spans="1:13" x14ac:dyDescent="0.25">
      <c r="A44" s="165"/>
      <c r="B44" s="151">
        <v>3</v>
      </c>
      <c r="C44" s="115" t="s">
        <v>41</v>
      </c>
      <c r="D44" s="115"/>
      <c r="E44" s="335">
        <v>17</v>
      </c>
      <c r="F44" s="336">
        <v>0</v>
      </c>
      <c r="G44" s="337"/>
      <c r="H44" s="337"/>
      <c r="I44" s="276">
        <v>0</v>
      </c>
      <c r="J44" s="115"/>
      <c r="K44" s="334"/>
    </row>
    <row r="45" spans="1:13" ht="13.8" x14ac:dyDescent="0.25">
      <c r="A45" s="165"/>
      <c r="B45" s="151">
        <v>4</v>
      </c>
      <c r="C45" s="115" t="s">
        <v>42</v>
      </c>
      <c r="D45" s="115"/>
      <c r="E45" s="335">
        <v>2</v>
      </c>
      <c r="F45" s="336">
        <v>0</v>
      </c>
      <c r="G45" s="337"/>
      <c r="H45" s="337"/>
      <c r="I45" s="276">
        <v>0</v>
      </c>
      <c r="J45" s="115"/>
      <c r="K45" s="340"/>
    </row>
    <row r="46" spans="1:13" ht="13.8" x14ac:dyDescent="0.25">
      <c r="A46" s="165"/>
      <c r="B46" s="151">
        <v>5</v>
      </c>
      <c r="C46" s="115" t="s">
        <v>283</v>
      </c>
      <c r="D46" s="115"/>
      <c r="E46" s="335">
        <f>22-K48</f>
        <v>22</v>
      </c>
      <c r="F46" s="336">
        <v>14</v>
      </c>
      <c r="G46" s="337"/>
      <c r="H46" s="337"/>
      <c r="I46" s="276">
        <v>0</v>
      </c>
      <c r="J46" s="115"/>
      <c r="K46" s="341" t="s">
        <v>284</v>
      </c>
    </row>
    <row r="47" spans="1:13" x14ac:dyDescent="0.25">
      <c r="A47" s="165"/>
      <c r="B47" s="151">
        <v>6</v>
      </c>
      <c r="C47" s="115" t="s">
        <v>43</v>
      </c>
      <c r="D47" s="115"/>
      <c r="E47" s="335">
        <v>7</v>
      </c>
      <c r="F47" s="336">
        <v>0</v>
      </c>
      <c r="G47" s="337"/>
      <c r="H47" s="337"/>
      <c r="I47" s="276">
        <v>0</v>
      </c>
      <c r="J47" s="115"/>
      <c r="K47" s="342" t="s">
        <v>285</v>
      </c>
    </row>
    <row r="48" spans="1:13" x14ac:dyDescent="0.25">
      <c r="A48" s="165"/>
      <c r="B48" s="151">
        <v>7</v>
      </c>
      <c r="C48" s="115" t="s">
        <v>44</v>
      </c>
      <c r="D48" s="115"/>
      <c r="E48" s="335">
        <v>5</v>
      </c>
      <c r="F48" s="336">
        <v>0</v>
      </c>
      <c r="G48" s="337"/>
      <c r="H48" s="337"/>
      <c r="I48" s="276">
        <v>0</v>
      </c>
      <c r="J48" s="115"/>
      <c r="K48" s="343">
        <v>0</v>
      </c>
    </row>
    <row r="49" spans="1:11" ht="13.8" x14ac:dyDescent="0.25">
      <c r="A49" s="165"/>
      <c r="B49" s="151">
        <v>8</v>
      </c>
      <c r="C49" s="115" t="s">
        <v>286</v>
      </c>
      <c r="D49" s="115"/>
      <c r="E49" s="335">
        <f>35*I36</f>
        <v>35</v>
      </c>
      <c r="F49" s="336">
        <v>0</v>
      </c>
      <c r="G49" s="337"/>
      <c r="H49" s="337"/>
      <c r="I49" s="276">
        <v>0</v>
      </c>
      <c r="J49" s="115"/>
      <c r="K49" s="344" t="s">
        <v>287</v>
      </c>
    </row>
    <row r="50" spans="1:11" x14ac:dyDescent="0.25">
      <c r="A50" s="165"/>
      <c r="B50" s="185">
        <v>9</v>
      </c>
      <c r="C50" s="119" t="s">
        <v>288</v>
      </c>
      <c r="D50" s="119"/>
      <c r="E50" s="345">
        <v>1</v>
      </c>
      <c r="F50" s="336">
        <v>0</v>
      </c>
      <c r="G50" s="254"/>
      <c r="H50" s="254"/>
      <c r="I50" s="253">
        <v>0</v>
      </c>
      <c r="J50" s="117"/>
      <c r="K50" s="185" t="s">
        <v>289</v>
      </c>
    </row>
    <row r="51" spans="1:11" ht="13.8" x14ac:dyDescent="0.25">
      <c r="A51" s="165"/>
      <c r="B51" s="122" t="s">
        <v>45</v>
      </c>
      <c r="C51" s="115"/>
      <c r="D51" s="115"/>
      <c r="E51" s="346">
        <f>SUM(E42:E50)</f>
        <v>100</v>
      </c>
      <c r="F51" s="347">
        <f>SUM(F42:F50)</f>
        <v>14</v>
      </c>
      <c r="G51" s="348">
        <f>G42+G43+G44+G45+G46+G47+G48+G49+G50</f>
        <v>0</v>
      </c>
      <c r="H51" s="349"/>
      <c r="I51" s="348">
        <f>I42+I43+I44+I45+I46+I47+I48+I49+I50</f>
        <v>0</v>
      </c>
      <c r="J51" s="142"/>
      <c r="K51" s="344" t="s">
        <v>290</v>
      </c>
    </row>
    <row r="52" spans="1:11" ht="13.8" x14ac:dyDescent="0.25">
      <c r="A52" s="165"/>
      <c r="B52" s="118" t="s">
        <v>291</v>
      </c>
      <c r="C52" s="119"/>
      <c r="D52" s="119"/>
      <c r="E52" s="350"/>
      <c r="F52" s="271"/>
      <c r="G52" s="272"/>
      <c r="H52" s="273"/>
      <c r="I52" s="274"/>
      <c r="J52" s="139"/>
      <c r="K52" s="151" t="s">
        <v>292</v>
      </c>
    </row>
    <row r="53" spans="1:11" x14ac:dyDescent="0.25">
      <c r="A53" s="166" t="s">
        <v>46</v>
      </c>
      <c r="B53" s="122" t="s">
        <v>35</v>
      </c>
      <c r="C53" s="115"/>
      <c r="D53" s="115"/>
      <c r="E53" s="275">
        <f>E51</f>
        <v>100</v>
      </c>
      <c r="F53" s="336">
        <f>F51+F52</f>
        <v>14</v>
      </c>
      <c r="G53" s="276">
        <f>G51+G52</f>
        <v>0</v>
      </c>
      <c r="H53" s="338"/>
      <c r="I53" s="276">
        <f>I51+I52</f>
        <v>0</v>
      </c>
      <c r="J53" s="123"/>
      <c r="K53" s="151" t="s">
        <v>293</v>
      </c>
    </row>
    <row r="54" spans="1:11" ht="5.25" customHeight="1" x14ac:dyDescent="0.25">
      <c r="A54" s="216"/>
      <c r="B54" s="118"/>
      <c r="C54" s="119"/>
      <c r="D54" s="119"/>
      <c r="E54" s="118"/>
      <c r="F54" s="118"/>
      <c r="G54" s="118"/>
      <c r="H54" s="119"/>
      <c r="I54" s="118"/>
      <c r="J54" s="117"/>
      <c r="K54" s="351"/>
    </row>
    <row r="55" spans="1:11" ht="5.25" customHeight="1" x14ac:dyDescent="0.25">
      <c r="A55" s="235"/>
      <c r="B55" s="127"/>
      <c r="C55" s="128"/>
      <c r="D55" s="128"/>
      <c r="E55" s="128"/>
      <c r="F55" s="128"/>
      <c r="G55" s="128"/>
      <c r="H55" s="115"/>
      <c r="I55" s="128"/>
      <c r="J55" s="126"/>
      <c r="K55" s="352"/>
    </row>
    <row r="56" spans="1:11" x14ac:dyDescent="0.25">
      <c r="A56" s="166">
        <v>6</v>
      </c>
      <c r="B56" s="122" t="s">
        <v>294</v>
      </c>
      <c r="C56" s="115"/>
      <c r="D56" s="115"/>
      <c r="E56" s="115"/>
      <c r="F56" s="115"/>
      <c r="G56" s="115"/>
      <c r="H56" s="115"/>
      <c r="I56" s="115"/>
      <c r="J56" s="123"/>
      <c r="K56" s="352"/>
    </row>
    <row r="57" spans="1:11" ht="5.25" customHeight="1" x14ac:dyDescent="0.25">
      <c r="A57" s="165"/>
      <c r="B57" s="122"/>
      <c r="C57" s="115"/>
      <c r="D57" s="115"/>
      <c r="E57" s="115"/>
      <c r="F57" s="115"/>
      <c r="G57" s="115"/>
      <c r="H57" s="115"/>
      <c r="I57" s="115"/>
      <c r="J57" s="123"/>
      <c r="K57" s="352"/>
    </row>
    <row r="58" spans="1:11" ht="27" customHeight="1" x14ac:dyDescent="0.25">
      <c r="A58" s="165"/>
      <c r="B58" s="178" t="s">
        <v>33</v>
      </c>
      <c r="C58" s="118" t="s">
        <v>34</v>
      </c>
      <c r="D58" s="119"/>
      <c r="E58" s="243" t="s">
        <v>47</v>
      </c>
      <c r="F58" s="584" t="s">
        <v>295</v>
      </c>
      <c r="G58" s="585"/>
      <c r="H58" s="586"/>
      <c r="I58" s="626" t="s">
        <v>310</v>
      </c>
      <c r="J58" s="627"/>
      <c r="K58" s="352"/>
    </row>
    <row r="59" spans="1:11" ht="30.75" customHeight="1" x14ac:dyDescent="0.25">
      <c r="A59" s="166" t="s">
        <v>296</v>
      </c>
      <c r="B59" s="255"/>
      <c r="C59" s="615"/>
      <c r="D59" s="616"/>
      <c r="E59" s="354"/>
      <c r="F59" s="617"/>
      <c r="G59" s="618"/>
      <c r="H59" s="355"/>
      <c r="I59" s="619"/>
      <c r="J59" s="620"/>
      <c r="K59" s="356"/>
    </row>
    <row r="60" spans="1:11" x14ac:dyDescent="0.25">
      <c r="A60" s="166" t="s">
        <v>297</v>
      </c>
      <c r="B60" s="255"/>
      <c r="C60" s="142"/>
      <c r="D60" s="353"/>
      <c r="E60" s="354"/>
      <c r="F60" s="617" t="e">
        <f>E60/100*I$33</f>
        <v>#REF!</v>
      </c>
      <c r="G60" s="618"/>
      <c r="H60" s="355"/>
      <c r="I60" s="619"/>
      <c r="J60" s="620"/>
      <c r="K60" s="356"/>
    </row>
    <row r="61" spans="1:11" x14ac:dyDescent="0.25">
      <c r="A61" s="166" t="s">
        <v>298</v>
      </c>
      <c r="B61" s="255"/>
      <c r="C61" s="133"/>
      <c r="D61" s="142"/>
      <c r="E61" s="354"/>
      <c r="F61" s="617" t="e">
        <f>E61/100*I$33</f>
        <v>#REF!</v>
      </c>
      <c r="G61" s="618"/>
      <c r="H61" s="355"/>
      <c r="I61" s="619"/>
      <c r="J61" s="620"/>
      <c r="K61" s="356"/>
    </row>
    <row r="62" spans="1:11" x14ac:dyDescent="0.25">
      <c r="A62" s="166" t="s">
        <v>299</v>
      </c>
      <c r="B62" s="122" t="s">
        <v>300</v>
      </c>
      <c r="C62" s="115"/>
      <c r="D62" s="115"/>
      <c r="E62" s="357"/>
      <c r="F62" s="621" t="e">
        <f>SUM(F59:G61)</f>
        <v>#REF!</v>
      </c>
      <c r="G62" s="622"/>
      <c r="H62" s="358"/>
      <c r="I62" s="359">
        <f>SUM(I59:I61)</f>
        <v>0</v>
      </c>
      <c r="J62" s="360"/>
      <c r="K62" s="356"/>
    </row>
    <row r="63" spans="1:11" ht="5.25" customHeight="1" x14ac:dyDescent="0.25">
      <c r="A63" s="216"/>
      <c r="B63" s="118"/>
      <c r="C63" s="119"/>
      <c r="D63" s="119"/>
      <c r="E63" s="361"/>
      <c r="F63" s="118"/>
      <c r="G63" s="362"/>
      <c r="H63" s="363"/>
      <c r="I63" s="364"/>
      <c r="J63" s="365"/>
      <c r="K63" s="356"/>
    </row>
    <row r="64" spans="1:11" ht="5.25" customHeight="1" x14ac:dyDescent="0.25">
      <c r="A64" s="127"/>
      <c r="B64" s="127"/>
      <c r="C64" s="128"/>
      <c r="D64" s="128"/>
      <c r="E64" s="128"/>
      <c r="F64" s="128"/>
      <c r="G64" s="128"/>
      <c r="H64" s="128"/>
      <c r="I64" s="115"/>
      <c r="J64" s="115"/>
      <c r="K64" s="366"/>
    </row>
    <row r="65" spans="1:11" x14ac:dyDescent="0.25">
      <c r="A65" s="137">
        <v>7</v>
      </c>
      <c r="B65" s="124" t="s">
        <v>301</v>
      </c>
      <c r="C65" s="136"/>
      <c r="D65" s="136"/>
      <c r="E65" s="115"/>
      <c r="F65" s="115"/>
      <c r="G65" s="115"/>
      <c r="H65" s="115"/>
      <c r="I65" s="115"/>
      <c r="J65" s="115"/>
      <c r="K65" s="367" t="e">
        <f>I$33*I$35*F$53/100+F$62+I$62</f>
        <v>#REF!</v>
      </c>
    </row>
    <row r="66" spans="1:11" s="115" customFormat="1" ht="12" x14ac:dyDescent="0.25">
      <c r="A66" s="166" t="s">
        <v>20</v>
      </c>
      <c r="B66" s="122" t="s">
        <v>111</v>
      </c>
      <c r="C66" s="136"/>
      <c r="D66" s="136"/>
      <c r="K66" s="367"/>
    </row>
    <row r="67" spans="1:11" s="115" customFormat="1" ht="12" x14ac:dyDescent="0.25">
      <c r="A67" s="166" t="s">
        <v>220</v>
      </c>
      <c r="B67" s="122" t="s">
        <v>122</v>
      </c>
      <c r="C67" s="136"/>
      <c r="D67" s="136"/>
      <c r="K67" s="368" t="e">
        <f>I$33*(F$42+F$43+F$44+F$52)/100*I$35+F$62+I$62</f>
        <v>#REF!</v>
      </c>
    </row>
    <row r="68" spans="1:11" s="115" customFormat="1" ht="11.25" customHeight="1" x14ac:dyDescent="0.2">
      <c r="A68" s="166" t="s">
        <v>221</v>
      </c>
      <c r="B68" s="122" t="s">
        <v>155</v>
      </c>
      <c r="J68" s="123"/>
      <c r="K68" s="368" t="e">
        <f>I$33*(F$45+F$46+F$47+F$48+F$49+F$50)/100*I$35</f>
        <v>#REF!</v>
      </c>
    </row>
    <row r="69" spans="1:11" s="115" customFormat="1" ht="3.45" customHeight="1" x14ac:dyDescent="0.2">
      <c r="A69" s="369"/>
      <c r="B69" s="118"/>
      <c r="C69" s="119"/>
      <c r="D69" s="119"/>
      <c r="E69" s="119"/>
      <c r="F69" s="119"/>
      <c r="G69" s="119"/>
      <c r="H69" s="119"/>
      <c r="I69" s="119"/>
      <c r="J69" s="117"/>
      <c r="K69" s="368"/>
    </row>
    <row r="70" spans="1:11" s="115" customFormat="1" ht="3.45" customHeight="1" x14ac:dyDescent="0.2">
      <c r="A70" s="180"/>
      <c r="B70" s="127"/>
      <c r="C70" s="128"/>
      <c r="D70" s="128"/>
      <c r="E70" s="128"/>
      <c r="F70" s="128"/>
      <c r="G70" s="128"/>
      <c r="H70" s="128"/>
      <c r="I70" s="128"/>
      <c r="J70" s="128"/>
      <c r="K70" s="370"/>
    </row>
    <row r="71" spans="1:11" s="115" customFormat="1" ht="12" thickBot="1" x14ac:dyDescent="0.25">
      <c r="A71" s="137">
        <v>8</v>
      </c>
      <c r="B71" s="122" t="s">
        <v>48</v>
      </c>
      <c r="K71" s="371"/>
    </row>
    <row r="72" spans="1:11" s="115" customFormat="1" ht="12" thickBot="1" x14ac:dyDescent="0.25">
      <c r="A72" s="372" t="s">
        <v>95</v>
      </c>
      <c r="B72" s="373"/>
      <c r="C72" s="115" t="s">
        <v>50</v>
      </c>
      <c r="J72" s="214"/>
      <c r="K72" s="245" t="e">
        <f>B72/100*K65</f>
        <v>#REF!</v>
      </c>
    </row>
    <row r="73" spans="1:11" s="115" customFormat="1" ht="11.25" customHeight="1" thickBot="1" x14ac:dyDescent="0.25">
      <c r="A73" s="372" t="s">
        <v>96</v>
      </c>
      <c r="B73" s="374"/>
      <c r="C73" s="115" t="s">
        <v>123</v>
      </c>
      <c r="J73" s="214"/>
      <c r="K73" s="375"/>
    </row>
    <row r="74" spans="1:11" s="115" customFormat="1" ht="11.25" customHeight="1" thickBot="1" x14ac:dyDescent="0.25">
      <c r="A74" s="372" t="s">
        <v>112</v>
      </c>
      <c r="B74" s="374"/>
      <c r="C74" s="115" t="s">
        <v>156</v>
      </c>
      <c r="J74" s="214"/>
      <c r="K74" s="375"/>
    </row>
    <row r="75" spans="1:11" s="115" customFormat="1" ht="4.6500000000000004" customHeight="1" x14ac:dyDescent="0.2">
      <c r="A75" s="376"/>
      <c r="B75" s="377"/>
      <c r="C75" s="119"/>
      <c r="D75" s="119"/>
      <c r="E75" s="119"/>
      <c r="F75" s="119"/>
      <c r="G75" s="119"/>
      <c r="H75" s="119"/>
      <c r="I75" s="119"/>
      <c r="J75" s="378"/>
      <c r="K75" s="379"/>
    </row>
    <row r="76" spans="1:11" s="115" customFormat="1" ht="3.9" customHeight="1" x14ac:dyDescent="0.2">
      <c r="A76" s="313"/>
      <c r="B76" s="134"/>
      <c r="J76" s="214"/>
      <c r="K76" s="380"/>
    </row>
    <row r="77" spans="1:11" s="115" customFormat="1" ht="11.25" customHeight="1" x14ac:dyDescent="0.25">
      <c r="A77" s="313">
        <v>9</v>
      </c>
      <c r="B77" s="124" t="s">
        <v>302</v>
      </c>
      <c r="C77" s="136"/>
      <c r="J77" s="214"/>
      <c r="K77" s="381" t="e">
        <f>ROUND(K65+K72+K73+K74,2)</f>
        <v>#REF!</v>
      </c>
    </row>
    <row r="78" spans="1:11" s="115" customFormat="1" ht="11.25" customHeight="1" x14ac:dyDescent="0.25">
      <c r="A78" s="166" t="s">
        <v>49</v>
      </c>
      <c r="B78" s="122" t="s">
        <v>111</v>
      </c>
      <c r="C78" s="136"/>
      <c r="J78" s="214"/>
      <c r="K78" s="381"/>
    </row>
    <row r="79" spans="1:11" s="115" customFormat="1" ht="11.25" customHeight="1" x14ac:dyDescent="0.25">
      <c r="A79" s="166" t="s">
        <v>51</v>
      </c>
      <c r="B79" s="122" t="s">
        <v>122</v>
      </c>
      <c r="C79" s="136"/>
      <c r="J79" s="214"/>
      <c r="K79" s="244" t="e">
        <f>ROUND(K67*(1+B72/100)+K73,2)</f>
        <v>#REF!</v>
      </c>
    </row>
    <row r="80" spans="1:11" s="115" customFormat="1" ht="11.25" customHeight="1" x14ac:dyDescent="0.25">
      <c r="A80" s="166" t="s">
        <v>110</v>
      </c>
      <c r="B80" s="122" t="s">
        <v>155</v>
      </c>
      <c r="C80" s="136"/>
      <c r="J80" s="214"/>
      <c r="K80" s="244" t="e">
        <f>ROUND(K68*(1+B72/100)+K74,2)</f>
        <v>#REF!</v>
      </c>
    </row>
    <row r="81" spans="1:11" s="115" customFormat="1" ht="3.45" customHeight="1" x14ac:dyDescent="0.25">
      <c r="A81" s="376"/>
      <c r="B81" s="118"/>
      <c r="C81" s="315"/>
      <c r="D81" s="119"/>
      <c r="E81" s="119"/>
      <c r="F81" s="119"/>
      <c r="G81" s="119"/>
      <c r="H81" s="119"/>
      <c r="I81" s="119"/>
      <c r="J81" s="378"/>
      <c r="K81" s="248"/>
    </row>
    <row r="82" spans="1:11" s="115" customFormat="1" ht="3.45" customHeight="1" x14ac:dyDescent="0.25">
      <c r="A82" s="329"/>
      <c r="B82" s="133"/>
      <c r="C82" s="382"/>
      <c r="D82" s="128"/>
      <c r="E82" s="128"/>
      <c r="F82" s="128"/>
      <c r="G82" s="128"/>
      <c r="H82" s="128"/>
      <c r="I82" s="128"/>
      <c r="J82" s="383"/>
      <c r="K82" s="384"/>
    </row>
    <row r="83" spans="1:11" s="115" customFormat="1" ht="11.25" customHeight="1" x14ac:dyDescent="0.25">
      <c r="A83" s="313" t="s">
        <v>303</v>
      </c>
      <c r="B83" s="385">
        <v>19</v>
      </c>
      <c r="C83" s="115" t="s">
        <v>304</v>
      </c>
      <c r="D83" s="136"/>
      <c r="E83" s="136"/>
      <c r="F83" s="136"/>
      <c r="G83" s="136"/>
      <c r="H83" s="136"/>
      <c r="I83" s="136"/>
      <c r="J83" s="214" t="s">
        <v>28</v>
      </c>
      <c r="K83" s="381" t="e">
        <f>ROUND(B83/100*K77,2)</f>
        <v>#REF!</v>
      </c>
    </row>
    <row r="84" spans="1:11" s="115" customFormat="1" ht="3.9" customHeight="1" x14ac:dyDescent="0.2">
      <c r="A84" s="376"/>
      <c r="B84" s="118"/>
      <c r="C84" s="119"/>
      <c r="D84" s="119"/>
      <c r="E84" s="119"/>
      <c r="F84" s="119"/>
      <c r="G84" s="119"/>
      <c r="H84" s="119"/>
      <c r="I84" s="119"/>
      <c r="J84" s="378"/>
      <c r="K84" s="379"/>
    </row>
    <row r="85" spans="1:11" s="115" customFormat="1" ht="3.9" customHeight="1" x14ac:dyDescent="0.25">
      <c r="A85" s="386"/>
      <c r="B85" s="387"/>
      <c r="C85" s="187"/>
      <c r="D85" s="187"/>
      <c r="E85" s="187"/>
      <c r="F85" s="187"/>
      <c r="G85" s="187"/>
      <c r="H85" s="187"/>
      <c r="I85" s="187"/>
      <c r="J85" s="187"/>
      <c r="K85" s="388"/>
    </row>
    <row r="86" spans="1:11" s="115" customFormat="1" ht="11.25" customHeight="1" x14ac:dyDescent="0.25">
      <c r="A86" s="313" t="s">
        <v>66</v>
      </c>
      <c r="B86" s="124" t="s">
        <v>305</v>
      </c>
      <c r="C86" s="136"/>
      <c r="D86" s="136"/>
      <c r="J86" s="214" t="s">
        <v>28</v>
      </c>
      <c r="K86" s="381" t="e">
        <f>K77+K83</f>
        <v>#REF!</v>
      </c>
    </row>
    <row r="87" spans="1:11" s="115" customFormat="1" ht="3.9" customHeight="1" x14ac:dyDescent="0.2">
      <c r="A87" s="185"/>
      <c r="B87" s="118"/>
      <c r="C87" s="119"/>
      <c r="D87" s="119"/>
      <c r="E87" s="119"/>
      <c r="F87" s="119"/>
      <c r="G87" s="119"/>
      <c r="H87" s="119"/>
      <c r="I87" s="119"/>
      <c r="J87" s="119"/>
      <c r="K87" s="379"/>
    </row>
  </sheetData>
  <sheetProtection selectLockedCells="1"/>
  <protectedRanges>
    <protectedRange password="C69B" sqref="C7:D7 H7:K7" name="kd2004"/>
    <protectedRange password="C69B" sqref="C61" name="kd2004_1_1"/>
    <protectedRange password="C69B" sqref="J13 H15 H13" name="kd2004_3"/>
    <protectedRange password="C69B" sqref="I59:J61" name="kd2004_2"/>
    <protectedRange password="C69B" sqref="D59:E60" name="kd2004_2_2"/>
    <protectedRange password="C69B" sqref="B59:C60" name="kd2004_2_1_1"/>
    <protectedRange password="C69B" sqref="B7" name="kd2004_1"/>
    <protectedRange password="C69B" sqref="K73:K75 B72:B74" name="kd2004_4"/>
  </protectedRanges>
  <mergeCells count="11">
    <mergeCell ref="C59:D59"/>
    <mergeCell ref="F61:G61"/>
    <mergeCell ref="I61:J61"/>
    <mergeCell ref="F62:G62"/>
    <mergeCell ref="E25:G25"/>
    <mergeCell ref="F58:H58"/>
    <mergeCell ref="I58:J58"/>
    <mergeCell ref="F59:G59"/>
    <mergeCell ref="I59:J59"/>
    <mergeCell ref="F60:G60"/>
    <mergeCell ref="I60:J60"/>
  </mergeCells>
  <pageMargins left="0.78740157480314965" right="0.31496062992125984" top="0.98425196850393704" bottom="0.43307086614173229" header="0.31496062992125984" footer="0.19685039370078741"/>
  <pageSetup paperSize="9" scale="82" orientation="portrait" verticalDpi="300" r:id="rId1"/>
  <headerFooter alignWithMargins="0">
    <oddHeader>&amp;L&amp;"Arial,Fett"&amp;12Anlage &amp;A
&amp;"Arial,Standard"&amp;10zum Vertrag Stadt ... /
..............................................&amp;RAngebot vom
.....................................</oddHeader>
    <oddFooter>&amp;L&amp;F&amp;RSeite &amp;P von &amp;N</oddFooter>
  </headerFooter>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FF00"/>
    <pageSetUpPr fitToPage="1"/>
  </sheetPr>
  <dimension ref="A1:M84"/>
  <sheetViews>
    <sheetView showGridLines="0" showRuler="0" view="pageLayout" topLeftCell="A31" zoomScaleNormal="100" workbookViewId="0">
      <selection activeCell="B56" sqref="B56:J56"/>
    </sheetView>
  </sheetViews>
  <sheetFormatPr baseColWidth="10" defaultColWidth="9" defaultRowHeight="11.4" x14ac:dyDescent="0.2"/>
  <cols>
    <col min="1" max="1" width="4.33203125" style="115" customWidth="1"/>
    <col min="2" max="2" width="10.21875" style="115" customWidth="1"/>
    <col min="3" max="3" width="5.77734375" style="115" customWidth="1"/>
    <col min="4" max="4" width="19.33203125" style="115" customWidth="1"/>
    <col min="5" max="5" width="7" style="115" customWidth="1"/>
    <col min="6" max="7" width="7.33203125" style="115" customWidth="1"/>
    <col min="8" max="8" width="2.109375" style="115" customWidth="1"/>
    <col min="9" max="9" width="12" style="115" customWidth="1"/>
    <col min="10" max="10" width="9.21875" style="115" customWidth="1"/>
    <col min="11" max="11" width="15.6640625" style="115" customWidth="1"/>
    <col min="12" max="16384" width="9" style="115"/>
  </cols>
  <sheetData>
    <row r="1" spans="1:11" ht="4.6500000000000004" customHeight="1" x14ac:dyDescent="0.2">
      <c r="A1" s="127"/>
      <c r="B1" s="128"/>
      <c r="C1" s="128"/>
      <c r="D1" s="128"/>
      <c r="E1" s="128"/>
      <c r="F1" s="128"/>
      <c r="G1" s="128"/>
      <c r="H1" s="128"/>
      <c r="I1" s="128"/>
      <c r="J1" s="128"/>
      <c r="K1" s="126"/>
    </row>
    <row r="2" spans="1:11" ht="12" x14ac:dyDescent="0.25">
      <c r="A2" s="124" t="s">
        <v>203</v>
      </c>
      <c r="K2" s="221"/>
    </row>
    <row r="3" spans="1:11" ht="12" x14ac:dyDescent="0.25">
      <c r="A3" s="124" t="s">
        <v>204</v>
      </c>
      <c r="K3" s="158"/>
    </row>
    <row r="4" spans="1:11" ht="5.25" customHeight="1" x14ac:dyDescent="0.2">
      <c r="A4" s="118"/>
      <c r="B4" s="119"/>
      <c r="C4" s="119"/>
      <c r="D4" s="119"/>
      <c r="E4" s="119"/>
      <c r="F4" s="119"/>
      <c r="G4" s="119"/>
      <c r="H4" s="119"/>
      <c r="I4" s="605"/>
      <c r="J4" s="605"/>
      <c r="K4" s="606"/>
    </row>
    <row r="5" spans="1:11" ht="4.6500000000000004" customHeight="1" x14ac:dyDescent="0.2">
      <c r="A5" s="180"/>
      <c r="B5" s="127"/>
      <c r="C5" s="128"/>
      <c r="D5" s="128"/>
      <c r="E5" s="128"/>
      <c r="F5" s="128"/>
      <c r="G5" s="128"/>
      <c r="H5" s="128"/>
      <c r="I5" s="128"/>
      <c r="J5" s="128"/>
      <c r="K5" s="126"/>
    </row>
    <row r="6" spans="1:11" ht="12" x14ac:dyDescent="0.25">
      <c r="A6" s="151" t="s">
        <v>5</v>
      </c>
      <c r="B6" s="124" t="s">
        <v>255</v>
      </c>
      <c r="G6" s="156"/>
      <c r="H6" s="155"/>
      <c r="K6" s="123"/>
    </row>
    <row r="7" spans="1:11" ht="12" x14ac:dyDescent="0.25">
      <c r="A7" s="151" t="s">
        <v>9</v>
      </c>
      <c r="B7" s="124" t="s">
        <v>308</v>
      </c>
      <c r="C7" s="154"/>
      <c r="D7" s="116"/>
      <c r="E7" s="116"/>
      <c r="F7" s="116"/>
      <c r="K7" s="123"/>
    </row>
    <row r="8" spans="1:11" ht="4.6500000000000004" customHeight="1" x14ac:dyDescent="0.2">
      <c r="A8" s="178"/>
      <c r="B8" s="119"/>
      <c r="C8" s="119"/>
      <c r="D8" s="119"/>
      <c r="E8" s="119"/>
      <c r="F8" s="119"/>
      <c r="G8" s="119"/>
      <c r="H8" s="119"/>
      <c r="I8" s="119"/>
      <c r="J8" s="119"/>
      <c r="K8" s="117"/>
    </row>
    <row r="9" spans="1:11" ht="4.6500000000000004" customHeight="1" x14ac:dyDescent="0.2">
      <c r="A9" s="119"/>
      <c r="B9" s="119"/>
      <c r="C9" s="119"/>
      <c r="D9" s="119"/>
      <c r="E9" s="119"/>
      <c r="F9" s="119"/>
      <c r="G9" s="119"/>
      <c r="H9" s="119"/>
      <c r="I9" s="119"/>
      <c r="J9" s="119"/>
      <c r="K9" s="119"/>
    </row>
    <row r="10" spans="1:11" ht="4.6500000000000004" customHeight="1" x14ac:dyDescent="0.2">
      <c r="A10" s="180"/>
      <c r="B10" s="127"/>
      <c r="C10" s="128"/>
      <c r="D10" s="128"/>
      <c r="E10" s="128"/>
      <c r="F10" s="128"/>
      <c r="G10" s="128"/>
      <c r="H10" s="128"/>
      <c r="I10" s="128"/>
      <c r="J10" s="128"/>
      <c r="K10" s="126"/>
    </row>
    <row r="11" spans="1:11" ht="12.15" customHeight="1" thickBot="1" x14ac:dyDescent="0.25">
      <c r="A11" s="165">
        <v>1</v>
      </c>
      <c r="B11" s="122" t="s">
        <v>21</v>
      </c>
      <c r="K11" s="123"/>
    </row>
    <row r="12" spans="1:11" ht="12" thickBot="1" x14ac:dyDescent="0.25">
      <c r="A12" s="222" t="s">
        <v>22</v>
      </c>
      <c r="B12" s="134" t="s">
        <v>230</v>
      </c>
      <c r="H12" s="223" t="s">
        <v>65</v>
      </c>
      <c r="I12" s="115" t="s">
        <v>4</v>
      </c>
      <c r="K12" s="123"/>
    </row>
    <row r="13" spans="1:11" ht="12" thickBot="1" x14ac:dyDescent="0.25">
      <c r="A13" s="165"/>
      <c r="B13" s="122"/>
      <c r="K13" s="123"/>
    </row>
    <row r="14" spans="1:11" ht="12" thickBot="1" x14ac:dyDescent="0.25">
      <c r="A14" s="166" t="s">
        <v>23</v>
      </c>
      <c r="B14" s="134" t="s">
        <v>230</v>
      </c>
      <c r="H14" s="223" t="s">
        <v>67</v>
      </c>
      <c r="I14" s="115" t="s">
        <v>239</v>
      </c>
      <c r="K14" s="123"/>
    </row>
    <row r="15" spans="1:11" ht="4.6500000000000004" customHeight="1" x14ac:dyDescent="0.2">
      <c r="A15" s="178"/>
      <c r="B15" s="118"/>
      <c r="C15" s="119"/>
      <c r="D15" s="119"/>
      <c r="E15" s="119"/>
      <c r="F15" s="119"/>
      <c r="G15" s="119"/>
      <c r="H15" s="119"/>
      <c r="I15" s="119"/>
      <c r="J15" s="119"/>
      <c r="K15" s="117"/>
    </row>
    <row r="16" spans="1:11" ht="4.6500000000000004" customHeight="1" x14ac:dyDescent="0.2">
      <c r="A16" s="180"/>
      <c r="B16" s="127"/>
      <c r="C16" s="128"/>
      <c r="D16" s="128"/>
      <c r="E16" s="128"/>
      <c r="F16" s="128"/>
      <c r="G16" s="128"/>
      <c r="H16" s="128"/>
      <c r="I16" s="128"/>
      <c r="J16" s="128"/>
      <c r="K16" s="180"/>
    </row>
    <row r="17" spans="1:13" ht="12" x14ac:dyDescent="0.25">
      <c r="A17" s="165">
        <v>2</v>
      </c>
      <c r="B17" s="122" t="s">
        <v>225</v>
      </c>
      <c r="K17" s="224">
        <v>80000</v>
      </c>
    </row>
    <row r="18" spans="1:13" ht="4.6500000000000004" customHeight="1" x14ac:dyDescent="0.2">
      <c r="A18" s="216"/>
      <c r="B18" s="118"/>
      <c r="C18" s="119"/>
      <c r="D18" s="119"/>
      <c r="E18" s="119"/>
      <c r="F18" s="119"/>
      <c r="G18" s="119"/>
      <c r="H18" s="119"/>
      <c r="I18" s="119"/>
      <c r="J18" s="119"/>
      <c r="K18" s="178"/>
    </row>
    <row r="19" spans="1:13" ht="4.6500000000000004" customHeight="1" x14ac:dyDescent="0.2">
      <c r="A19" s="165"/>
      <c r="B19" s="122"/>
      <c r="H19" s="131"/>
      <c r="I19" s="144"/>
      <c r="J19" s="144"/>
      <c r="K19" s="196"/>
    </row>
    <row r="20" spans="1:13" x14ac:dyDescent="0.2">
      <c r="A20" s="165">
        <v>3</v>
      </c>
      <c r="B20" s="122" t="s">
        <v>59</v>
      </c>
      <c r="H20" s="131"/>
      <c r="I20" s="144"/>
      <c r="J20" s="144"/>
      <c r="K20" s="130"/>
    </row>
    <row r="21" spans="1:13" ht="13.8" thickBot="1" x14ac:dyDescent="0.3">
      <c r="A21" s="166" t="s">
        <v>27</v>
      </c>
      <c r="B21" s="134" t="s">
        <v>205</v>
      </c>
      <c r="H21" s="607"/>
      <c r="I21" s="608"/>
      <c r="J21" s="608"/>
      <c r="K21" s="130"/>
    </row>
    <row r="22" spans="1:13" ht="13.8" thickBot="1" x14ac:dyDescent="0.3">
      <c r="A22" s="166"/>
      <c r="B22" s="122" t="s">
        <v>74</v>
      </c>
      <c r="F22" s="225"/>
      <c r="H22" s="609" t="s">
        <v>102</v>
      </c>
      <c r="I22" s="610"/>
      <c r="J22" s="611"/>
      <c r="K22" s="130"/>
    </row>
    <row r="23" spans="1:13" ht="13.8" thickBot="1" x14ac:dyDescent="0.3">
      <c r="A23" s="166" t="s">
        <v>31</v>
      </c>
      <c r="B23" s="134" t="s">
        <v>206</v>
      </c>
      <c r="G23" s="187"/>
      <c r="H23" s="226"/>
      <c r="I23" s="227"/>
      <c r="J23" s="228"/>
      <c r="K23" s="130"/>
    </row>
    <row r="24" spans="1:13" ht="13.8" thickBot="1" x14ac:dyDescent="0.3">
      <c r="A24" s="166"/>
      <c r="B24" s="122" t="s">
        <v>207</v>
      </c>
      <c r="E24" s="294"/>
      <c r="F24" s="115" t="s">
        <v>29</v>
      </c>
      <c r="G24" s="187"/>
      <c r="H24" s="229" t="s">
        <v>28</v>
      </c>
      <c r="I24" s="230">
        <f>1+E24/100</f>
        <v>1</v>
      </c>
      <c r="J24" s="231"/>
      <c r="K24" s="130"/>
    </row>
    <row r="25" spans="1:13" ht="13.8" thickBot="1" x14ac:dyDescent="0.3">
      <c r="A25" s="166" t="s">
        <v>60</v>
      </c>
      <c r="B25" s="134" t="s">
        <v>100</v>
      </c>
      <c r="G25" s="187"/>
      <c r="H25" s="232"/>
      <c r="I25" s="230">
        <v>1</v>
      </c>
      <c r="J25" s="231"/>
      <c r="K25" s="130"/>
    </row>
    <row r="26" spans="1:13" ht="4.6500000000000004" customHeight="1" x14ac:dyDescent="0.2">
      <c r="A26" s="166"/>
      <c r="B26" s="134"/>
      <c r="H26" s="119"/>
      <c r="I26" s="233"/>
      <c r="J26" s="119"/>
      <c r="K26" s="234"/>
    </row>
    <row r="27" spans="1:13" ht="4.6500000000000004" customHeight="1" thickBot="1" x14ac:dyDescent="0.25">
      <c r="A27" s="235"/>
      <c r="B27" s="127"/>
      <c r="C27" s="128"/>
      <c r="D27" s="128"/>
      <c r="E27" s="128"/>
      <c r="F27" s="128"/>
      <c r="G27" s="128"/>
      <c r="J27" s="123"/>
      <c r="K27" s="130"/>
    </row>
    <row r="28" spans="1:13" ht="12.6" thickBot="1" x14ac:dyDescent="0.3">
      <c r="A28" s="166" t="s">
        <v>61</v>
      </c>
      <c r="B28" s="122" t="s">
        <v>244</v>
      </c>
      <c r="F28" s="236" t="s">
        <v>26</v>
      </c>
      <c r="H28" s="237" t="s">
        <v>28</v>
      </c>
      <c r="I28" s="238">
        <v>11709.6</v>
      </c>
      <c r="J28" s="123"/>
      <c r="K28" s="130"/>
      <c r="M28" s="195"/>
    </row>
    <row r="29" spans="1:13" ht="12.6" thickBot="1" x14ac:dyDescent="0.3">
      <c r="A29" s="166" t="s">
        <v>62</v>
      </c>
      <c r="B29" s="137" t="s">
        <v>245</v>
      </c>
      <c r="C29" s="225"/>
      <c r="F29" s="239" t="str">
        <f>F28</f>
        <v>III</v>
      </c>
      <c r="G29" s="225"/>
      <c r="H29" s="240" t="s">
        <v>28</v>
      </c>
      <c r="I29" s="238">
        <v>13329.4</v>
      </c>
      <c r="J29" s="158"/>
      <c r="K29" s="130"/>
    </row>
    <row r="30" spans="1:13" ht="12" thickBot="1" x14ac:dyDescent="0.25">
      <c r="A30" s="166"/>
      <c r="B30" s="295" t="s">
        <v>227</v>
      </c>
      <c r="C30" s="8">
        <v>50</v>
      </c>
      <c r="D30" s="37" t="s">
        <v>246</v>
      </c>
      <c r="E30" s="37"/>
      <c r="F30" s="34"/>
      <c r="G30" s="35"/>
      <c r="H30" s="240"/>
      <c r="I30" s="238"/>
      <c r="J30" s="158"/>
      <c r="K30" s="130"/>
    </row>
    <row r="31" spans="1:13" ht="13.2" x14ac:dyDescent="0.25">
      <c r="A31" s="166" t="s">
        <v>63</v>
      </c>
      <c r="B31" s="2" t="s">
        <v>228</v>
      </c>
      <c r="C31" s="286"/>
      <c r="D31" s="37"/>
      <c r="E31" s="37"/>
      <c r="F31" s="34"/>
      <c r="G31" s="38"/>
      <c r="H31" s="36" t="s">
        <v>28</v>
      </c>
      <c r="I31" s="241">
        <f>(I29-I28)*C30/100+I28</f>
        <v>12519.5</v>
      </c>
      <c r="J31" s="158"/>
      <c r="K31" s="130"/>
    </row>
    <row r="32" spans="1:13" ht="4.6500000000000004" customHeight="1" x14ac:dyDescent="0.2">
      <c r="A32" s="216"/>
      <c r="B32" s="119"/>
      <c r="C32" s="119"/>
      <c r="D32" s="119"/>
      <c r="E32" s="119"/>
      <c r="F32" s="119"/>
      <c r="G32" s="119"/>
      <c r="H32" s="119"/>
      <c r="I32" s="119"/>
      <c r="J32" s="117"/>
      <c r="K32" s="130"/>
    </row>
    <row r="33" spans="1:11" ht="4.6500000000000004" customHeight="1" x14ac:dyDescent="0.2">
      <c r="A33" s="164"/>
      <c r="J33" s="123"/>
      <c r="K33" s="130"/>
    </row>
    <row r="34" spans="1:11" x14ac:dyDescent="0.2">
      <c r="A34" s="166">
        <v>5</v>
      </c>
      <c r="B34" s="122" t="s">
        <v>208</v>
      </c>
      <c r="J34" s="123"/>
      <c r="K34" s="234"/>
    </row>
    <row r="35" spans="1:11" ht="4.6500000000000004" customHeight="1" x14ac:dyDescent="0.2">
      <c r="A35" s="165"/>
      <c r="B35" s="122"/>
      <c r="J35" s="123"/>
      <c r="K35" s="130"/>
    </row>
    <row r="36" spans="1:11" x14ac:dyDescent="0.2">
      <c r="A36" s="165"/>
      <c r="B36" s="178" t="s">
        <v>33</v>
      </c>
      <c r="C36" s="119" t="s">
        <v>34</v>
      </c>
      <c r="D36" s="119"/>
      <c r="E36" s="178" t="s">
        <v>35</v>
      </c>
      <c r="F36" s="185" t="s">
        <v>36</v>
      </c>
      <c r="G36" s="242" t="s">
        <v>37</v>
      </c>
      <c r="H36" s="300"/>
      <c r="I36" s="243" t="s">
        <v>38</v>
      </c>
      <c r="J36" s="117"/>
      <c r="K36" s="234"/>
    </row>
    <row r="37" spans="1:11" ht="13.2" x14ac:dyDescent="0.25">
      <c r="A37" s="165"/>
      <c r="B37" s="151">
        <v>1</v>
      </c>
      <c r="C37" s="115" t="s">
        <v>39</v>
      </c>
      <c r="E37" s="244">
        <v>2</v>
      </c>
      <c r="F37" s="245">
        <v>0</v>
      </c>
      <c r="G37" s="576"/>
      <c r="H37" s="578"/>
      <c r="I37" s="246">
        <v>0</v>
      </c>
      <c r="K37" s="612" t="s">
        <v>209</v>
      </c>
    </row>
    <row r="38" spans="1:11" ht="12.15" customHeight="1" x14ac:dyDescent="0.25">
      <c r="A38" s="165"/>
      <c r="B38" s="151">
        <v>2</v>
      </c>
      <c r="C38" s="115" t="s">
        <v>210</v>
      </c>
      <c r="E38" s="244">
        <v>20</v>
      </c>
      <c r="F38" s="245">
        <v>0</v>
      </c>
      <c r="G38" s="589"/>
      <c r="H38" s="614"/>
      <c r="I38" s="246">
        <v>0</v>
      </c>
      <c r="J38" s="123"/>
      <c r="K38" s="613"/>
    </row>
    <row r="39" spans="1:11" s="210" customFormat="1" ht="34.200000000000003" customHeight="1" x14ac:dyDescent="0.25">
      <c r="A39" s="263"/>
      <c r="B39" s="264">
        <v>3</v>
      </c>
      <c r="C39" s="210" t="s">
        <v>41</v>
      </c>
      <c r="E39" s="265">
        <v>25</v>
      </c>
      <c r="F39" s="266">
        <v>0</v>
      </c>
      <c r="G39" s="587"/>
      <c r="H39" s="588"/>
      <c r="I39" s="301">
        <v>0</v>
      </c>
      <c r="J39" s="267"/>
      <c r="K39" s="268" t="s">
        <v>211</v>
      </c>
    </row>
    <row r="40" spans="1:11" ht="12.15" customHeight="1" x14ac:dyDescent="0.2">
      <c r="A40" s="165"/>
      <c r="B40" s="151">
        <v>4</v>
      </c>
      <c r="C40" s="115" t="s">
        <v>212</v>
      </c>
      <c r="E40" s="244">
        <f>5+K40</f>
        <v>5</v>
      </c>
      <c r="F40" s="245">
        <v>0</v>
      </c>
      <c r="G40" s="589"/>
      <c r="H40" s="590"/>
      <c r="I40" s="246">
        <v>0</v>
      </c>
      <c r="J40" s="123"/>
      <c r="K40" s="178"/>
    </row>
    <row r="41" spans="1:11" ht="13.2" x14ac:dyDescent="0.2">
      <c r="A41" s="165"/>
      <c r="B41" s="151">
        <v>5</v>
      </c>
      <c r="C41" s="115" t="s">
        <v>213</v>
      </c>
      <c r="E41" s="244">
        <f>15+K44</f>
        <v>15</v>
      </c>
      <c r="F41" s="245">
        <f>E41-G41-I41</f>
        <v>15</v>
      </c>
      <c r="G41" s="589"/>
      <c r="H41" s="590"/>
      <c r="I41" s="246">
        <v>0</v>
      </c>
      <c r="K41" s="600" t="s">
        <v>214</v>
      </c>
    </row>
    <row r="42" spans="1:11" x14ac:dyDescent="0.2">
      <c r="A42" s="165"/>
      <c r="B42" s="151">
        <v>6</v>
      </c>
      <c r="C42" s="115" t="s">
        <v>43</v>
      </c>
      <c r="E42" s="244">
        <v>13</v>
      </c>
      <c r="F42" s="245">
        <f>E42-G42-I42</f>
        <v>13</v>
      </c>
      <c r="G42" s="589"/>
      <c r="H42" s="590"/>
      <c r="I42" s="246">
        <v>0</v>
      </c>
      <c r="K42" s="601"/>
    </row>
    <row r="43" spans="1:11" x14ac:dyDescent="0.2">
      <c r="A43" s="165"/>
      <c r="B43" s="151">
        <v>7</v>
      </c>
      <c r="C43" s="115" t="s">
        <v>44</v>
      </c>
      <c r="E43" s="244">
        <v>4</v>
      </c>
      <c r="F43" s="245">
        <f>E43-G43-I43</f>
        <v>4</v>
      </c>
      <c r="G43" s="603"/>
      <c r="H43" s="604"/>
      <c r="I43" s="246">
        <v>0</v>
      </c>
      <c r="K43" s="602"/>
    </row>
    <row r="44" spans="1:11" ht="13.2" x14ac:dyDescent="0.2">
      <c r="A44" s="165"/>
      <c r="B44" s="151">
        <v>8</v>
      </c>
      <c r="C44" s="115" t="s">
        <v>215</v>
      </c>
      <c r="E44" s="244">
        <f>15*I25</f>
        <v>15</v>
      </c>
      <c r="F44" s="41">
        <v>0</v>
      </c>
      <c r="G44" s="589"/>
      <c r="H44" s="590"/>
      <c r="I44" s="246">
        <v>0</v>
      </c>
      <c r="J44" s="123"/>
      <c r="K44" s="269"/>
    </row>
    <row r="45" spans="1:11" ht="13.2" x14ac:dyDescent="0.2">
      <c r="A45" s="165"/>
      <c r="B45" s="185">
        <v>9</v>
      </c>
      <c r="C45" s="119" t="s">
        <v>154</v>
      </c>
      <c r="D45" s="119"/>
      <c r="E45" s="248">
        <v>1</v>
      </c>
      <c r="F45" s="245">
        <v>0</v>
      </c>
      <c r="G45" s="591"/>
      <c r="H45" s="592"/>
      <c r="I45" s="249">
        <v>0</v>
      </c>
      <c r="J45" s="117"/>
      <c r="K45" s="247" t="s">
        <v>216</v>
      </c>
    </row>
    <row r="46" spans="1:11" ht="13.8" x14ac:dyDescent="0.25">
      <c r="A46" s="165"/>
      <c r="B46" s="122" t="s">
        <v>45</v>
      </c>
      <c r="E46" s="250">
        <f>SUM(E37:E45)</f>
        <v>100</v>
      </c>
      <c r="F46" s="250">
        <f>SUM(F37:F45)</f>
        <v>32</v>
      </c>
      <c r="G46" s="593">
        <f>SUM(G37:G45)</f>
        <v>0</v>
      </c>
      <c r="H46" s="594"/>
      <c r="I46" s="251">
        <f>SUM(I37:I45)</f>
        <v>0</v>
      </c>
      <c r="J46" s="141"/>
      <c r="K46" s="252" t="s">
        <v>217</v>
      </c>
    </row>
    <row r="47" spans="1:11" ht="13.2" x14ac:dyDescent="0.2">
      <c r="A47" s="165"/>
      <c r="B47" s="118" t="s">
        <v>218</v>
      </c>
      <c r="C47" s="119"/>
      <c r="D47" s="119"/>
      <c r="E47" s="270"/>
      <c r="F47" s="271"/>
      <c r="G47" s="272"/>
      <c r="H47" s="273"/>
      <c r="I47" s="274"/>
      <c r="J47" s="139"/>
      <c r="K47" s="164" t="s">
        <v>53</v>
      </c>
    </row>
    <row r="48" spans="1:11" ht="13.2" x14ac:dyDescent="0.25">
      <c r="A48" s="166" t="s">
        <v>46</v>
      </c>
      <c r="B48" s="122" t="s">
        <v>35</v>
      </c>
      <c r="E48" s="275">
        <f>E46</f>
        <v>100</v>
      </c>
      <c r="F48" s="276">
        <f>F46+F47</f>
        <v>32</v>
      </c>
      <c r="G48" s="595">
        <f>G46+G47</f>
        <v>0</v>
      </c>
      <c r="H48" s="596"/>
      <c r="I48" s="276">
        <f>I46+I47</f>
        <v>0</v>
      </c>
      <c r="J48" s="123"/>
      <c r="K48" s="164" t="s">
        <v>54</v>
      </c>
    </row>
    <row r="49" spans="1:11" ht="4.6500000000000004" customHeight="1" x14ac:dyDescent="0.2">
      <c r="A49" s="216"/>
      <c r="B49" s="118"/>
      <c r="C49" s="119"/>
      <c r="D49" s="119"/>
      <c r="E49" s="118"/>
      <c r="F49" s="253"/>
      <c r="G49" s="253"/>
      <c r="H49" s="254"/>
      <c r="I49" s="253"/>
      <c r="J49" s="117"/>
      <c r="K49" s="178"/>
    </row>
    <row r="50" spans="1:11" ht="4.6500000000000004" customHeight="1" x14ac:dyDescent="0.2">
      <c r="A50" s="235"/>
      <c r="B50" s="127"/>
      <c r="C50" s="128"/>
      <c r="D50" s="128"/>
      <c r="E50" s="128"/>
      <c r="F50" s="128"/>
      <c r="G50" s="128"/>
      <c r="I50" s="128"/>
      <c r="J50" s="126"/>
      <c r="K50" s="234"/>
    </row>
    <row r="51" spans="1:11" ht="23.25" customHeight="1" x14ac:dyDescent="0.2">
      <c r="A51" s="277" t="s">
        <v>219</v>
      </c>
      <c r="B51" s="597" t="s">
        <v>240</v>
      </c>
      <c r="C51" s="598"/>
      <c r="D51" s="598"/>
      <c r="E51" s="598"/>
      <c r="F51" s="598"/>
      <c r="G51" s="598"/>
      <c r="H51" s="598"/>
      <c r="I51" s="598"/>
      <c r="J51" s="599"/>
      <c r="K51" s="217"/>
    </row>
    <row r="52" spans="1:11" ht="4.6500000000000004" customHeight="1" x14ac:dyDescent="0.2">
      <c r="A52" s="216"/>
      <c r="B52" s="118"/>
      <c r="C52" s="119"/>
      <c r="D52" s="119"/>
      <c r="E52" s="119"/>
      <c r="F52" s="119"/>
      <c r="G52" s="119"/>
      <c r="H52" s="119"/>
      <c r="I52" s="119"/>
      <c r="J52" s="117"/>
      <c r="K52" s="262"/>
    </row>
    <row r="53" spans="1:11" x14ac:dyDescent="0.2">
      <c r="A53" s="278">
        <v>7</v>
      </c>
      <c r="B53" s="127" t="s">
        <v>229</v>
      </c>
      <c r="C53" s="128"/>
      <c r="D53" s="128"/>
      <c r="E53" s="128"/>
      <c r="F53" s="128"/>
      <c r="G53" s="128"/>
      <c r="H53" s="128"/>
      <c r="I53" s="128"/>
      <c r="J53" s="126"/>
      <c r="K53" s="279"/>
    </row>
    <row r="54" spans="1:11" ht="4.6500000000000004" customHeight="1" x14ac:dyDescent="0.2">
      <c r="A54" s="165"/>
      <c r="B54" s="122"/>
      <c r="J54" s="123"/>
      <c r="K54" s="234"/>
    </row>
    <row r="55" spans="1:11" x14ac:dyDescent="0.2">
      <c r="A55" s="165"/>
      <c r="B55" s="178" t="s">
        <v>33</v>
      </c>
      <c r="C55" s="119" t="s">
        <v>34</v>
      </c>
      <c r="D55" s="119"/>
      <c r="E55" s="243" t="s">
        <v>47</v>
      </c>
      <c r="F55" s="584" t="s">
        <v>64</v>
      </c>
      <c r="G55" s="585"/>
      <c r="H55" s="586"/>
      <c r="I55" s="585" t="s">
        <v>310</v>
      </c>
      <c r="J55" s="586"/>
      <c r="K55" s="234"/>
    </row>
    <row r="56" spans="1:11" s="205" customFormat="1" ht="39.15" customHeight="1" x14ac:dyDescent="0.25">
      <c r="A56" s="280" t="s">
        <v>20</v>
      </c>
      <c r="B56" s="281">
        <v>7</v>
      </c>
      <c r="C56" s="570" t="s">
        <v>311</v>
      </c>
      <c r="D56" s="581"/>
      <c r="E56" s="282"/>
      <c r="F56" s="582">
        <f>I$31*E56/100</f>
        <v>0</v>
      </c>
      <c r="G56" s="583"/>
      <c r="H56" s="583"/>
      <c r="I56" s="583">
        <f>5*75</f>
        <v>375</v>
      </c>
      <c r="J56" s="583"/>
      <c r="K56" s="204"/>
    </row>
    <row r="57" spans="1:11" ht="12.75" customHeight="1" x14ac:dyDescent="0.2">
      <c r="A57" s="166" t="s">
        <v>220</v>
      </c>
      <c r="B57" s="281"/>
      <c r="C57" s="570"/>
      <c r="D57" s="581"/>
      <c r="E57" s="283"/>
      <c r="F57" s="582">
        <f>I$31*E57/100</f>
        <v>0</v>
      </c>
      <c r="G57" s="583"/>
      <c r="H57" s="583"/>
      <c r="I57" s="583"/>
      <c r="J57" s="583"/>
      <c r="K57" s="130"/>
    </row>
    <row r="58" spans="1:11" ht="12.75" customHeight="1" x14ac:dyDescent="0.25">
      <c r="A58" s="166" t="s">
        <v>221</v>
      </c>
      <c r="B58" s="255"/>
      <c r="C58" s="570"/>
      <c r="D58" s="571"/>
      <c r="E58" s="283"/>
      <c r="F58" s="572">
        <f>I$31*E58/100</f>
        <v>0</v>
      </c>
      <c r="G58" s="573"/>
      <c r="H58" s="573"/>
      <c r="I58" s="574"/>
      <c r="J58" s="575"/>
      <c r="K58" s="130"/>
    </row>
    <row r="59" spans="1:11" ht="13.2" x14ac:dyDescent="0.25">
      <c r="A59" s="222" t="s">
        <v>222</v>
      </c>
      <c r="B59" s="122" t="s">
        <v>224</v>
      </c>
      <c r="E59" s="256"/>
      <c r="F59" s="576">
        <f>SUM(F56:H58)</f>
        <v>0</v>
      </c>
      <c r="G59" s="577"/>
      <c r="H59" s="578"/>
      <c r="I59" s="579">
        <f>SUM(I56:J58)</f>
        <v>375</v>
      </c>
      <c r="J59" s="580"/>
      <c r="K59" s="130"/>
    </row>
    <row r="60" spans="1:11" ht="4.6500000000000004" customHeight="1" x14ac:dyDescent="0.25">
      <c r="A60" s="216"/>
      <c r="B60" s="118"/>
      <c r="C60" s="119"/>
      <c r="D60" s="119"/>
      <c r="E60" s="140"/>
      <c r="F60" s="257"/>
      <c r="G60" s="258"/>
      <c r="H60" s="259"/>
      <c r="I60" s="260"/>
      <c r="J60" s="261"/>
      <c r="K60" s="139"/>
    </row>
    <row r="61" spans="1:11" ht="4.6500000000000004" customHeight="1" x14ac:dyDescent="0.2">
      <c r="A61" s="127"/>
      <c r="B61" s="127"/>
      <c r="C61" s="128"/>
      <c r="D61" s="128"/>
      <c r="E61" s="128"/>
      <c r="F61" s="128"/>
      <c r="G61" s="128"/>
      <c r="H61" s="128"/>
      <c r="I61" s="128"/>
      <c r="J61" s="128"/>
      <c r="K61" s="284"/>
    </row>
    <row r="62" spans="1:11" ht="12" x14ac:dyDescent="0.25">
      <c r="A62" s="43">
        <v>8</v>
      </c>
      <c r="B62" s="25" t="s">
        <v>231</v>
      </c>
      <c r="C62" s="44"/>
      <c r="D62" s="44"/>
      <c r="E62" s="1"/>
      <c r="F62" s="1"/>
      <c r="G62" s="1"/>
      <c r="H62" s="1"/>
      <c r="I62" s="1"/>
      <c r="J62" s="1"/>
      <c r="K62" s="45">
        <f>I$31*F$48/100*I$24+K$51+F$59+I$59</f>
        <v>4381.24</v>
      </c>
    </row>
    <row r="63" spans="1:11" ht="12" x14ac:dyDescent="0.25">
      <c r="A63" s="32" t="s">
        <v>95</v>
      </c>
      <c r="B63" s="30" t="s">
        <v>111</v>
      </c>
      <c r="C63" s="44"/>
      <c r="D63" s="44"/>
      <c r="E63" s="1"/>
      <c r="F63" s="1"/>
      <c r="G63" s="1"/>
      <c r="H63" s="1"/>
      <c r="I63" s="1"/>
      <c r="J63" s="1"/>
      <c r="K63" s="45"/>
    </row>
    <row r="64" spans="1:11" ht="12" x14ac:dyDescent="0.25">
      <c r="A64" s="32" t="s">
        <v>96</v>
      </c>
      <c r="B64" s="30" t="s">
        <v>122</v>
      </c>
      <c r="C64" s="44"/>
      <c r="D64" s="44"/>
      <c r="E64" s="1"/>
      <c r="F64" s="1"/>
      <c r="G64" s="1"/>
      <c r="H64" s="1"/>
      <c r="I64" s="1"/>
      <c r="J64" s="1"/>
      <c r="K64" s="46">
        <f>I$31*(F$37+F$38+F$39+F$47)/100*I$24+F$59+I$59</f>
        <v>375</v>
      </c>
    </row>
    <row r="65" spans="1:11" x14ac:dyDescent="0.2">
      <c r="A65" s="32" t="s">
        <v>112</v>
      </c>
      <c r="B65" s="30" t="s">
        <v>155</v>
      </c>
      <c r="C65" s="1"/>
      <c r="D65" s="1"/>
      <c r="E65" s="1"/>
      <c r="F65" s="1"/>
      <c r="G65" s="1"/>
      <c r="H65" s="1"/>
      <c r="I65" s="1"/>
      <c r="J65" s="31"/>
      <c r="K65" s="46">
        <f>I$31*(F$40+F$41+F$42+F$43+F$44+F$45)/100*I$24+K$51</f>
        <v>4006.24</v>
      </c>
    </row>
    <row r="66" spans="1:11" ht="3.45" customHeight="1" x14ac:dyDescent="0.2">
      <c r="A66" s="285"/>
      <c r="B66" s="26"/>
      <c r="C66" s="27"/>
      <c r="D66" s="27"/>
      <c r="E66" s="27"/>
      <c r="F66" s="27"/>
      <c r="G66" s="27"/>
      <c r="H66" s="27"/>
      <c r="I66" s="27"/>
      <c r="J66" s="29"/>
      <c r="K66" s="46"/>
    </row>
    <row r="67" spans="1:11" ht="5.0999999999999996" customHeight="1" x14ac:dyDescent="0.2">
      <c r="A67" s="28"/>
      <c r="B67" s="33"/>
      <c r="C67" s="24"/>
      <c r="D67" s="24"/>
      <c r="E67" s="24"/>
      <c r="F67" s="24"/>
      <c r="G67" s="24"/>
      <c r="H67" s="24"/>
      <c r="I67" s="24"/>
      <c r="J67" s="24"/>
      <c r="K67" s="47"/>
    </row>
    <row r="68" spans="1:11" ht="12" thickBot="1" x14ac:dyDescent="0.25">
      <c r="A68" s="43">
        <v>9</v>
      </c>
      <c r="B68" s="30" t="s">
        <v>48</v>
      </c>
      <c r="C68" s="1"/>
      <c r="D68" s="1"/>
      <c r="E68" s="1"/>
      <c r="F68" s="1"/>
      <c r="G68" s="1"/>
      <c r="H68" s="1"/>
      <c r="I68" s="1"/>
      <c r="J68" s="1"/>
      <c r="K68" s="48"/>
    </row>
    <row r="69" spans="1:11" ht="12" thickBot="1" x14ac:dyDescent="0.25">
      <c r="A69" s="49" t="s">
        <v>49</v>
      </c>
      <c r="B69" s="9"/>
      <c r="C69" s="1" t="s">
        <v>50</v>
      </c>
      <c r="D69" s="1"/>
      <c r="E69" s="1"/>
      <c r="F69" s="1"/>
      <c r="G69" s="1"/>
      <c r="H69" s="1"/>
      <c r="I69" s="1"/>
      <c r="J69" s="50"/>
      <c r="K69" s="41">
        <f>B69/100*K62</f>
        <v>0</v>
      </c>
    </row>
    <row r="70" spans="1:11" ht="12" thickBot="1" x14ac:dyDescent="0.25">
      <c r="A70" s="49" t="s">
        <v>51</v>
      </c>
      <c r="B70" s="5"/>
      <c r="C70" s="1" t="s">
        <v>123</v>
      </c>
      <c r="D70" s="1"/>
      <c r="E70" s="1"/>
      <c r="F70" s="1"/>
      <c r="G70" s="1"/>
      <c r="H70" s="1"/>
      <c r="I70" s="1"/>
      <c r="J70" s="50"/>
      <c r="K70" s="4"/>
    </row>
    <row r="71" spans="1:11" ht="12" thickBot="1" x14ac:dyDescent="0.25">
      <c r="A71" s="49" t="s">
        <v>110</v>
      </c>
      <c r="B71" s="5"/>
      <c r="C71" s="1" t="s">
        <v>156</v>
      </c>
      <c r="D71" s="1"/>
      <c r="E71" s="1"/>
      <c r="F71" s="1"/>
      <c r="G71" s="1"/>
      <c r="H71" s="1"/>
      <c r="I71" s="1"/>
      <c r="J71" s="50"/>
      <c r="K71" s="4"/>
    </row>
    <row r="72" spans="1:11" ht="5.0999999999999996" customHeight="1" x14ac:dyDescent="0.2">
      <c r="A72" s="51"/>
      <c r="B72" s="52"/>
      <c r="C72" s="27"/>
      <c r="D72" s="27"/>
      <c r="E72" s="27"/>
      <c r="F72" s="27"/>
      <c r="G72" s="27"/>
      <c r="H72" s="27"/>
      <c r="I72" s="27"/>
      <c r="J72" s="53"/>
      <c r="K72" s="54"/>
    </row>
    <row r="73" spans="1:11" ht="5.0999999999999996" customHeight="1" x14ac:dyDescent="0.2">
      <c r="A73" s="55"/>
      <c r="B73" s="56"/>
      <c r="C73" s="1"/>
      <c r="D73" s="1"/>
      <c r="E73" s="1"/>
      <c r="F73" s="1"/>
      <c r="G73" s="1"/>
      <c r="H73" s="1"/>
      <c r="I73" s="1"/>
      <c r="J73" s="50"/>
      <c r="K73" s="57"/>
    </row>
    <row r="74" spans="1:11" ht="12" x14ac:dyDescent="0.25">
      <c r="A74" s="55">
        <v>10</v>
      </c>
      <c r="B74" s="25" t="s">
        <v>115</v>
      </c>
      <c r="C74" s="44"/>
      <c r="D74" s="1"/>
      <c r="E74" s="1"/>
      <c r="F74" s="1"/>
      <c r="G74" s="1"/>
      <c r="H74" s="1"/>
      <c r="I74" s="1"/>
      <c r="J74" s="50"/>
      <c r="K74" s="58">
        <f>K62+K69+K70+K71</f>
        <v>4381.24</v>
      </c>
    </row>
    <row r="75" spans="1:11" ht="12" x14ac:dyDescent="0.25">
      <c r="A75" s="32" t="s">
        <v>52</v>
      </c>
      <c r="B75" s="30" t="s">
        <v>111</v>
      </c>
      <c r="C75" s="44"/>
      <c r="D75" s="1"/>
      <c r="E75" s="1"/>
      <c r="F75" s="1"/>
      <c r="G75" s="1"/>
      <c r="H75" s="1"/>
      <c r="I75" s="1"/>
      <c r="J75" s="50"/>
      <c r="K75" s="58"/>
    </row>
    <row r="76" spans="1:11" ht="12" x14ac:dyDescent="0.25">
      <c r="A76" s="32" t="s">
        <v>113</v>
      </c>
      <c r="B76" s="30" t="s">
        <v>122</v>
      </c>
      <c r="C76" s="44"/>
      <c r="D76" s="1"/>
      <c r="E76" s="1"/>
      <c r="F76" s="1"/>
      <c r="G76" s="1"/>
      <c r="H76" s="1"/>
      <c r="I76" s="1"/>
      <c r="J76" s="50"/>
      <c r="K76" s="40">
        <f>K64*(1+B69/100)+K70</f>
        <v>375</v>
      </c>
    </row>
    <row r="77" spans="1:11" ht="12" x14ac:dyDescent="0.25">
      <c r="A77" s="32" t="s">
        <v>114</v>
      </c>
      <c r="B77" s="30" t="s">
        <v>155</v>
      </c>
      <c r="C77" s="44"/>
      <c r="D77" s="1"/>
      <c r="E77" s="1"/>
      <c r="F77" s="1"/>
      <c r="G77" s="1"/>
      <c r="H77" s="1"/>
      <c r="I77" s="1"/>
      <c r="J77" s="50"/>
      <c r="K77" s="40">
        <f>K65*(1+B69/100)+K71</f>
        <v>4006.24</v>
      </c>
    </row>
    <row r="78" spans="1:11" ht="3.45" customHeight="1" x14ac:dyDescent="0.25">
      <c r="A78" s="51"/>
      <c r="B78" s="26"/>
      <c r="C78" s="287"/>
      <c r="D78" s="27"/>
      <c r="E78" s="27"/>
      <c r="F78" s="27"/>
      <c r="G78" s="27"/>
      <c r="H78" s="27"/>
      <c r="I78" s="27"/>
      <c r="J78" s="53"/>
      <c r="K78" s="42"/>
    </row>
    <row r="79" spans="1:11" ht="3.45" customHeight="1" x14ac:dyDescent="0.25">
      <c r="A79" s="288"/>
      <c r="B79" s="289"/>
      <c r="C79" s="290"/>
      <c r="D79" s="24"/>
      <c r="E79" s="24"/>
      <c r="F79" s="24"/>
      <c r="G79" s="24"/>
      <c r="H79" s="24"/>
      <c r="I79" s="24"/>
      <c r="J79" s="291"/>
      <c r="K79" s="292"/>
    </row>
    <row r="80" spans="1:11" ht="12" x14ac:dyDescent="0.25">
      <c r="A80" s="55" t="s">
        <v>66</v>
      </c>
      <c r="B80" s="59">
        <v>19</v>
      </c>
      <c r="C80" s="1" t="s">
        <v>116</v>
      </c>
      <c r="D80" s="44"/>
      <c r="E80" s="44"/>
      <c r="F80" s="44"/>
      <c r="G80" s="44"/>
      <c r="H80" s="44"/>
      <c r="I80" s="44"/>
      <c r="J80" s="60" t="s">
        <v>28</v>
      </c>
      <c r="K80" s="58">
        <f>B80/100*K74</f>
        <v>832.43560000000002</v>
      </c>
    </row>
    <row r="81" spans="1:11" ht="5.0999999999999996" customHeight="1" x14ac:dyDescent="0.2">
      <c r="A81" s="51"/>
      <c r="B81" s="26"/>
      <c r="C81" s="27"/>
      <c r="D81" s="27"/>
      <c r="E81" s="27"/>
      <c r="F81" s="27"/>
      <c r="G81" s="27"/>
      <c r="H81" s="27"/>
      <c r="I81" s="27"/>
      <c r="J81" s="53"/>
      <c r="K81" s="54"/>
    </row>
    <row r="82" spans="1:11" ht="5.0999999999999996" customHeight="1" x14ac:dyDescent="0.25">
      <c r="A82" s="61"/>
      <c r="B82" s="62"/>
      <c r="C82"/>
      <c r="D82"/>
      <c r="E82"/>
      <c r="F82"/>
      <c r="G82"/>
      <c r="H82"/>
      <c r="I82"/>
      <c r="J82"/>
      <c r="K82" s="63"/>
    </row>
    <row r="83" spans="1:11" ht="12" x14ac:dyDescent="0.25">
      <c r="A83" s="55" t="s">
        <v>223</v>
      </c>
      <c r="B83" s="25" t="s">
        <v>233</v>
      </c>
      <c r="C83" s="44"/>
      <c r="D83" s="44"/>
      <c r="E83" s="1"/>
      <c r="F83" s="1"/>
      <c r="G83" s="1"/>
      <c r="H83" s="1"/>
      <c r="I83" s="1"/>
      <c r="J83" s="50" t="s">
        <v>28</v>
      </c>
      <c r="K83" s="58">
        <f>K74+K80</f>
        <v>5213.6755999999996</v>
      </c>
    </row>
    <row r="84" spans="1:11" ht="5.0999999999999996" customHeight="1" x14ac:dyDescent="0.2">
      <c r="A84" s="39"/>
      <c r="B84" s="26"/>
      <c r="C84" s="27"/>
      <c r="D84" s="27"/>
      <c r="E84" s="27"/>
      <c r="F84" s="27"/>
      <c r="G84" s="27"/>
      <c r="H84" s="27"/>
      <c r="I84" s="27"/>
      <c r="J84" s="27"/>
      <c r="K84" s="54"/>
    </row>
  </sheetData>
  <protectedRanges>
    <protectedRange password="C69B" sqref="I56:J58 B56:B58 D56:D57 E56:E58" name="kd2004_2"/>
    <protectedRange password="C69B" sqref="C58" name="kd2004_1_1"/>
    <protectedRange password="C69B" sqref="C56:C57" name="kd2004_4_1"/>
    <protectedRange password="C69B" sqref="K70:K72 B69:B71" name="kd2004_6"/>
    <protectedRange password="C69B" sqref="C30" name="kd2004"/>
    <protectedRange password="C69B" sqref="C31" name="kd2004_1"/>
  </protectedRanges>
  <mergeCells count="30">
    <mergeCell ref="K41:K43"/>
    <mergeCell ref="G42:H42"/>
    <mergeCell ref="G43:H43"/>
    <mergeCell ref="I4:K4"/>
    <mergeCell ref="H21:J21"/>
    <mergeCell ref="H22:J22"/>
    <mergeCell ref="G37:H37"/>
    <mergeCell ref="K37:K38"/>
    <mergeCell ref="G38:H38"/>
    <mergeCell ref="F55:H55"/>
    <mergeCell ref="I55:J55"/>
    <mergeCell ref="G39:H39"/>
    <mergeCell ref="G40:H40"/>
    <mergeCell ref="G41:H41"/>
    <mergeCell ref="G44:H44"/>
    <mergeCell ref="G45:H45"/>
    <mergeCell ref="G46:H46"/>
    <mergeCell ref="G48:H48"/>
    <mergeCell ref="B51:J51"/>
    <mergeCell ref="C56:D56"/>
    <mergeCell ref="F56:H56"/>
    <mergeCell ref="I56:J56"/>
    <mergeCell ref="C57:D57"/>
    <mergeCell ref="F57:H57"/>
    <mergeCell ref="I57:J57"/>
    <mergeCell ref="C58:D58"/>
    <mergeCell ref="F58:H58"/>
    <mergeCell ref="I58:J58"/>
    <mergeCell ref="F59:H59"/>
    <mergeCell ref="I59:J59"/>
  </mergeCells>
  <pageMargins left="0.78740157480314965" right="0.31496062992125984" top="0.98425196850393704" bottom="0.43307086614173229" header="0.31496062992125984" footer="0.19685039370078741"/>
  <pageSetup paperSize="9" scale="87" orientation="portrait" r:id="rId1"/>
  <headerFooter alignWithMargins="0">
    <oddHeader>&amp;L&amp;"Arial,Fett"&amp;12Anlage &amp;A
&amp;"Arial,Standard"&amp;10zum Vertrag Stadt ... /..............................................&amp;RAngebot vom
.....................................</oddHeader>
    <oddFooter>&amp;L&amp;F&amp;RSeite &amp;P von &amp;N</oddFooter>
  </headerFooter>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FFFF00"/>
    <pageSetUpPr fitToPage="1"/>
  </sheetPr>
  <dimension ref="A1:M84"/>
  <sheetViews>
    <sheetView showGridLines="0" showRuler="0" view="pageLayout" topLeftCell="A34" zoomScaleNormal="100" workbookViewId="0">
      <selection activeCell="D64" sqref="D64"/>
    </sheetView>
  </sheetViews>
  <sheetFormatPr baseColWidth="10" defaultColWidth="9" defaultRowHeight="11.4" x14ac:dyDescent="0.2"/>
  <cols>
    <col min="1" max="1" width="4.33203125" style="115" customWidth="1"/>
    <col min="2" max="2" width="10.21875" style="115" customWidth="1"/>
    <col min="3" max="3" width="5.77734375" style="115" customWidth="1"/>
    <col min="4" max="4" width="19.33203125" style="115" customWidth="1"/>
    <col min="5" max="5" width="7" style="115" customWidth="1"/>
    <col min="6" max="7" width="7.33203125" style="115" customWidth="1"/>
    <col min="8" max="8" width="2.109375" style="115" customWidth="1"/>
    <col min="9" max="9" width="12" style="115" customWidth="1"/>
    <col min="10" max="10" width="9.21875" style="115" customWidth="1"/>
    <col min="11" max="11" width="15.6640625" style="115" customWidth="1"/>
    <col min="12" max="16384" width="9" style="115"/>
  </cols>
  <sheetData>
    <row r="1" spans="1:11" ht="4.6500000000000004" customHeight="1" x14ac:dyDescent="0.2">
      <c r="A1" s="127"/>
      <c r="B1" s="128"/>
      <c r="C1" s="128"/>
      <c r="D1" s="128"/>
      <c r="E1" s="128"/>
      <c r="F1" s="128"/>
      <c r="G1" s="128"/>
      <c r="H1" s="128"/>
      <c r="I1" s="128"/>
      <c r="J1" s="128"/>
      <c r="K1" s="126"/>
    </row>
    <row r="2" spans="1:11" ht="12" x14ac:dyDescent="0.25">
      <c r="A2" s="124" t="s">
        <v>203</v>
      </c>
      <c r="K2" s="221"/>
    </row>
    <row r="3" spans="1:11" ht="12" x14ac:dyDescent="0.25">
      <c r="A3" s="124" t="s">
        <v>204</v>
      </c>
      <c r="K3" s="158"/>
    </row>
    <row r="4" spans="1:11" ht="5.25" customHeight="1" x14ac:dyDescent="0.2">
      <c r="A4" s="118"/>
      <c r="B4" s="119"/>
      <c r="C4" s="119"/>
      <c r="D4" s="119"/>
      <c r="E4" s="119"/>
      <c r="F4" s="119"/>
      <c r="G4" s="119"/>
      <c r="H4" s="119"/>
      <c r="I4" s="605"/>
      <c r="J4" s="605"/>
      <c r="K4" s="606"/>
    </row>
    <row r="5" spans="1:11" ht="4.6500000000000004" customHeight="1" x14ac:dyDescent="0.2">
      <c r="A5" s="180"/>
      <c r="B5" s="127"/>
      <c r="C5" s="128"/>
      <c r="D5" s="128"/>
      <c r="E5" s="128"/>
      <c r="F5" s="128"/>
      <c r="G5" s="128"/>
      <c r="H5" s="128"/>
      <c r="I5" s="128"/>
      <c r="J5" s="128"/>
      <c r="K5" s="126"/>
    </row>
    <row r="6" spans="1:11" ht="12" x14ac:dyDescent="0.25">
      <c r="A6" s="151" t="s">
        <v>5</v>
      </c>
      <c r="B6" s="124" t="s">
        <v>255</v>
      </c>
      <c r="G6" s="156"/>
      <c r="H6" s="155"/>
      <c r="K6" s="123"/>
    </row>
    <row r="7" spans="1:11" ht="12" x14ac:dyDescent="0.25">
      <c r="A7" s="151" t="s">
        <v>9</v>
      </c>
      <c r="B7" s="124" t="s">
        <v>257</v>
      </c>
      <c r="C7" s="154"/>
      <c r="D7" s="116"/>
      <c r="E7" s="116"/>
      <c r="F7" s="116"/>
      <c r="K7" s="123"/>
    </row>
    <row r="8" spans="1:11" ht="4.6500000000000004" customHeight="1" x14ac:dyDescent="0.2">
      <c r="A8" s="178"/>
      <c r="B8" s="119"/>
      <c r="C8" s="119"/>
      <c r="D8" s="119"/>
      <c r="E8" s="119"/>
      <c r="F8" s="119"/>
      <c r="G8" s="119"/>
      <c r="H8" s="119"/>
      <c r="I8" s="119"/>
      <c r="J8" s="119"/>
      <c r="K8" s="117"/>
    </row>
    <row r="9" spans="1:11" ht="4.6500000000000004" customHeight="1" x14ac:dyDescent="0.2">
      <c r="A9" s="119"/>
      <c r="B9" s="119"/>
      <c r="C9" s="119"/>
      <c r="D9" s="119"/>
      <c r="E9" s="119"/>
      <c r="F9" s="119"/>
      <c r="G9" s="119"/>
      <c r="H9" s="119"/>
      <c r="I9" s="119"/>
      <c r="J9" s="119"/>
      <c r="K9" s="119"/>
    </row>
    <row r="10" spans="1:11" ht="4.6500000000000004" customHeight="1" x14ac:dyDescent="0.2">
      <c r="A10" s="180"/>
      <c r="B10" s="127"/>
      <c r="C10" s="128"/>
      <c r="D10" s="128"/>
      <c r="E10" s="128"/>
      <c r="F10" s="128"/>
      <c r="G10" s="128"/>
      <c r="H10" s="128"/>
      <c r="I10" s="128"/>
      <c r="J10" s="128"/>
      <c r="K10" s="126"/>
    </row>
    <row r="11" spans="1:11" ht="12.15" customHeight="1" thickBot="1" x14ac:dyDescent="0.25">
      <c r="A11" s="165">
        <v>1</v>
      </c>
      <c r="B11" s="122" t="s">
        <v>21</v>
      </c>
      <c r="K11" s="123"/>
    </row>
    <row r="12" spans="1:11" ht="12" thickBot="1" x14ac:dyDescent="0.25">
      <c r="A12" s="222" t="s">
        <v>22</v>
      </c>
      <c r="B12" s="134" t="s">
        <v>230</v>
      </c>
      <c r="H12" s="223" t="s">
        <v>65</v>
      </c>
      <c r="I12" s="115" t="s">
        <v>4</v>
      </c>
      <c r="K12" s="123"/>
    </row>
    <row r="13" spans="1:11" ht="12" thickBot="1" x14ac:dyDescent="0.25">
      <c r="A13" s="165"/>
      <c r="B13" s="122"/>
      <c r="K13" s="123"/>
    </row>
    <row r="14" spans="1:11" ht="12" thickBot="1" x14ac:dyDescent="0.25">
      <c r="A14" s="166" t="s">
        <v>23</v>
      </c>
      <c r="B14" s="134" t="s">
        <v>230</v>
      </c>
      <c r="H14" s="223" t="s">
        <v>67</v>
      </c>
      <c r="I14" s="115" t="s">
        <v>239</v>
      </c>
      <c r="K14" s="123"/>
    </row>
    <row r="15" spans="1:11" ht="4.6500000000000004" customHeight="1" x14ac:dyDescent="0.2">
      <c r="A15" s="178"/>
      <c r="B15" s="118"/>
      <c r="C15" s="119"/>
      <c r="D15" s="119"/>
      <c r="E15" s="119"/>
      <c r="F15" s="119"/>
      <c r="G15" s="119"/>
      <c r="H15" s="119"/>
      <c r="I15" s="119"/>
      <c r="J15" s="119"/>
      <c r="K15" s="117"/>
    </row>
    <row r="16" spans="1:11" ht="4.6500000000000004" customHeight="1" x14ac:dyDescent="0.2">
      <c r="A16" s="180"/>
      <c r="B16" s="127"/>
      <c r="C16" s="128"/>
      <c r="D16" s="128"/>
      <c r="E16" s="128"/>
      <c r="F16" s="128"/>
      <c r="G16" s="128"/>
      <c r="H16" s="128"/>
      <c r="I16" s="128"/>
      <c r="J16" s="128"/>
      <c r="K16" s="180"/>
    </row>
    <row r="17" spans="1:13" ht="12" x14ac:dyDescent="0.25">
      <c r="A17" s="165">
        <v>2</v>
      </c>
      <c r="B17" s="122" t="s">
        <v>225</v>
      </c>
      <c r="K17" s="224" t="e">
        <f>#REF!</f>
        <v>#REF!</v>
      </c>
    </row>
    <row r="18" spans="1:13" ht="4.6500000000000004" customHeight="1" x14ac:dyDescent="0.2">
      <c r="A18" s="216"/>
      <c r="B18" s="118"/>
      <c r="C18" s="119"/>
      <c r="D18" s="119"/>
      <c r="E18" s="119"/>
      <c r="F18" s="119"/>
      <c r="G18" s="119"/>
      <c r="H18" s="119"/>
      <c r="I18" s="119"/>
      <c r="J18" s="119"/>
      <c r="K18" s="178"/>
    </row>
    <row r="19" spans="1:13" ht="4.6500000000000004" customHeight="1" x14ac:dyDescent="0.2">
      <c r="A19" s="165"/>
      <c r="B19" s="122"/>
      <c r="H19" s="131"/>
      <c r="I19" s="144"/>
      <c r="J19" s="144"/>
      <c r="K19" s="196"/>
    </row>
    <row r="20" spans="1:13" x14ac:dyDescent="0.2">
      <c r="A20" s="165">
        <v>3</v>
      </c>
      <c r="B20" s="122" t="s">
        <v>59</v>
      </c>
      <c r="H20" s="131"/>
      <c r="I20" s="144"/>
      <c r="J20" s="144"/>
      <c r="K20" s="130"/>
    </row>
    <row r="21" spans="1:13" ht="13.8" thickBot="1" x14ac:dyDescent="0.3">
      <c r="A21" s="166" t="s">
        <v>27</v>
      </c>
      <c r="B21" s="134" t="s">
        <v>205</v>
      </c>
      <c r="H21" s="607"/>
      <c r="I21" s="608"/>
      <c r="J21" s="608"/>
      <c r="K21" s="130"/>
    </row>
    <row r="22" spans="1:13" ht="13.8" thickBot="1" x14ac:dyDescent="0.3">
      <c r="A22" s="166"/>
      <c r="B22" s="122" t="s">
        <v>74</v>
      </c>
      <c r="F22" s="225"/>
      <c r="H22" s="609" t="s">
        <v>102</v>
      </c>
      <c r="I22" s="610"/>
      <c r="J22" s="611"/>
      <c r="K22" s="130"/>
    </row>
    <row r="23" spans="1:13" ht="13.8" thickBot="1" x14ac:dyDescent="0.3">
      <c r="A23" s="166" t="s">
        <v>31</v>
      </c>
      <c r="B23" s="134" t="s">
        <v>206</v>
      </c>
      <c r="G23" s="187"/>
      <c r="H23" s="226"/>
      <c r="I23" s="227"/>
      <c r="J23" s="228"/>
      <c r="K23" s="130"/>
    </row>
    <row r="24" spans="1:13" ht="13.8" thickBot="1" x14ac:dyDescent="0.3">
      <c r="A24" s="166"/>
      <c r="B24" s="122" t="s">
        <v>207</v>
      </c>
      <c r="E24" s="294"/>
      <c r="F24" s="115" t="s">
        <v>29</v>
      </c>
      <c r="G24" s="187"/>
      <c r="H24" s="229" t="s">
        <v>28</v>
      </c>
      <c r="I24" s="230">
        <f>1+E24/100</f>
        <v>1</v>
      </c>
      <c r="J24" s="231"/>
      <c r="K24" s="130"/>
    </row>
    <row r="25" spans="1:13" ht="13.8" thickBot="1" x14ac:dyDescent="0.3">
      <c r="A25" s="166" t="s">
        <v>60</v>
      </c>
      <c r="B25" s="134" t="s">
        <v>100</v>
      </c>
      <c r="G25" s="187"/>
      <c r="H25" s="232"/>
      <c r="I25" s="230">
        <v>1</v>
      </c>
      <c r="J25" s="231"/>
      <c r="K25" s="130"/>
    </row>
    <row r="26" spans="1:13" ht="4.6500000000000004" customHeight="1" x14ac:dyDescent="0.2">
      <c r="A26" s="166"/>
      <c r="B26" s="134"/>
      <c r="H26" s="119"/>
      <c r="I26" s="233"/>
      <c r="J26" s="119"/>
      <c r="K26" s="234"/>
    </row>
    <row r="27" spans="1:13" ht="4.6500000000000004" customHeight="1" thickBot="1" x14ac:dyDescent="0.25">
      <c r="A27" s="235"/>
      <c r="B27" s="127"/>
      <c r="C27" s="128"/>
      <c r="D27" s="128"/>
      <c r="E27" s="128"/>
      <c r="F27" s="128"/>
      <c r="G27" s="128"/>
      <c r="J27" s="123"/>
      <c r="K27" s="130"/>
    </row>
    <row r="28" spans="1:13" ht="12.6" thickBot="1" x14ac:dyDescent="0.3">
      <c r="A28" s="166" t="s">
        <v>61</v>
      </c>
      <c r="B28" s="122" t="s">
        <v>244</v>
      </c>
      <c r="F28" s="236" t="s">
        <v>26</v>
      </c>
      <c r="H28" s="237" t="s">
        <v>28</v>
      </c>
      <c r="I28" s="238">
        <v>12265.2</v>
      </c>
      <c r="J28" s="123"/>
      <c r="K28" s="130"/>
      <c r="M28" s="195"/>
    </row>
    <row r="29" spans="1:13" ht="12.6" thickBot="1" x14ac:dyDescent="0.3">
      <c r="A29" s="166" t="s">
        <v>62</v>
      </c>
      <c r="B29" s="137" t="s">
        <v>245</v>
      </c>
      <c r="C29" s="225"/>
      <c r="F29" s="239" t="str">
        <f>F28</f>
        <v>III</v>
      </c>
      <c r="G29" s="225"/>
      <c r="H29" s="240" t="s">
        <v>28</v>
      </c>
      <c r="I29" s="238">
        <v>13961.8</v>
      </c>
      <c r="J29" s="158"/>
      <c r="K29" s="130"/>
    </row>
    <row r="30" spans="1:13" ht="12" thickBot="1" x14ac:dyDescent="0.25">
      <c r="A30" s="166"/>
      <c r="B30" s="295" t="s">
        <v>227</v>
      </c>
      <c r="C30" s="8">
        <v>50</v>
      </c>
      <c r="D30" s="37" t="s">
        <v>246</v>
      </c>
      <c r="E30" s="37"/>
      <c r="F30" s="34"/>
      <c r="G30" s="35"/>
      <c r="H30" s="240"/>
      <c r="I30" s="238"/>
      <c r="J30" s="158"/>
      <c r="K30" s="130"/>
    </row>
    <row r="31" spans="1:13" ht="13.2" x14ac:dyDescent="0.25">
      <c r="A31" s="166" t="s">
        <v>63</v>
      </c>
      <c r="B31" s="2" t="s">
        <v>228</v>
      </c>
      <c r="C31" s="286"/>
      <c r="D31" s="37"/>
      <c r="E31" s="37"/>
      <c r="F31" s="34"/>
      <c r="G31" s="38"/>
      <c r="H31" s="36" t="s">
        <v>28</v>
      </c>
      <c r="I31" s="241">
        <f>(I29-I28)*C30/100+I28</f>
        <v>13113.5</v>
      </c>
      <c r="J31" s="158"/>
      <c r="K31" s="130"/>
    </row>
    <row r="32" spans="1:13" ht="4.6500000000000004" customHeight="1" x14ac:dyDescent="0.2">
      <c r="A32" s="216"/>
      <c r="B32" s="119"/>
      <c r="C32" s="119"/>
      <c r="D32" s="119"/>
      <c r="E32" s="119"/>
      <c r="F32" s="119"/>
      <c r="G32" s="119"/>
      <c r="H32" s="119"/>
      <c r="I32" s="119"/>
      <c r="J32" s="117"/>
      <c r="K32" s="130"/>
    </row>
    <row r="33" spans="1:11" ht="4.6500000000000004" customHeight="1" x14ac:dyDescent="0.2">
      <c r="A33" s="164"/>
      <c r="J33" s="123"/>
      <c r="K33" s="130"/>
    </row>
    <row r="34" spans="1:11" x14ac:dyDescent="0.2">
      <c r="A34" s="166">
        <v>5</v>
      </c>
      <c r="B34" s="122" t="s">
        <v>208</v>
      </c>
      <c r="J34" s="123"/>
      <c r="K34" s="234"/>
    </row>
    <row r="35" spans="1:11" ht="4.6500000000000004" customHeight="1" x14ac:dyDescent="0.2">
      <c r="A35" s="165"/>
      <c r="B35" s="122"/>
      <c r="J35" s="123"/>
      <c r="K35" s="130"/>
    </row>
    <row r="36" spans="1:11" x14ac:dyDescent="0.2">
      <c r="A36" s="165"/>
      <c r="B36" s="178" t="s">
        <v>33</v>
      </c>
      <c r="C36" s="119" t="s">
        <v>34</v>
      </c>
      <c r="D36" s="119"/>
      <c r="E36" s="178" t="s">
        <v>35</v>
      </c>
      <c r="F36" s="185" t="s">
        <v>36</v>
      </c>
      <c r="G36" s="242" t="s">
        <v>37</v>
      </c>
      <c r="H36" s="300"/>
      <c r="I36" s="243" t="s">
        <v>38</v>
      </c>
      <c r="J36" s="117"/>
      <c r="K36" s="234"/>
    </row>
    <row r="37" spans="1:11" ht="13.2" x14ac:dyDescent="0.25">
      <c r="A37" s="165"/>
      <c r="B37" s="151">
        <v>1</v>
      </c>
      <c r="C37" s="115" t="s">
        <v>39</v>
      </c>
      <c r="E37" s="244">
        <v>2</v>
      </c>
      <c r="F37" s="245">
        <v>0</v>
      </c>
      <c r="G37" s="576"/>
      <c r="H37" s="578"/>
      <c r="I37" s="246">
        <v>0</v>
      </c>
      <c r="K37" s="612" t="s">
        <v>209</v>
      </c>
    </row>
    <row r="38" spans="1:11" ht="12.15" customHeight="1" x14ac:dyDescent="0.25">
      <c r="A38" s="165"/>
      <c r="B38" s="151">
        <v>2</v>
      </c>
      <c r="C38" s="115" t="s">
        <v>210</v>
      </c>
      <c r="E38" s="244">
        <v>20</v>
      </c>
      <c r="F38" s="245">
        <v>0</v>
      </c>
      <c r="G38" s="589"/>
      <c r="H38" s="614"/>
      <c r="I38" s="246">
        <v>0</v>
      </c>
      <c r="J38" s="123"/>
      <c r="K38" s="613"/>
    </row>
    <row r="39" spans="1:11" s="210" customFormat="1" ht="34.200000000000003" customHeight="1" x14ac:dyDescent="0.25">
      <c r="A39" s="263"/>
      <c r="B39" s="264">
        <v>3</v>
      </c>
      <c r="C39" s="210" t="s">
        <v>41</v>
      </c>
      <c r="E39" s="265">
        <v>25</v>
      </c>
      <c r="F39" s="266">
        <v>0</v>
      </c>
      <c r="G39" s="587"/>
      <c r="H39" s="588"/>
      <c r="I39" s="301">
        <v>0</v>
      </c>
      <c r="J39" s="267"/>
      <c r="K39" s="268" t="s">
        <v>211</v>
      </c>
    </row>
    <row r="40" spans="1:11" ht="12.15" customHeight="1" x14ac:dyDescent="0.2">
      <c r="A40" s="165"/>
      <c r="B40" s="151">
        <v>4</v>
      </c>
      <c r="C40" s="115" t="s">
        <v>212</v>
      </c>
      <c r="E40" s="244">
        <f>5+K40</f>
        <v>5</v>
      </c>
      <c r="F40" s="245">
        <v>0</v>
      </c>
      <c r="G40" s="589"/>
      <c r="H40" s="590"/>
      <c r="I40" s="246">
        <v>0</v>
      </c>
      <c r="J40" s="123"/>
      <c r="K40" s="178"/>
    </row>
    <row r="41" spans="1:11" ht="13.2" x14ac:dyDescent="0.2">
      <c r="A41" s="165"/>
      <c r="B41" s="151">
        <v>5</v>
      </c>
      <c r="C41" s="115" t="s">
        <v>213</v>
      </c>
      <c r="E41" s="244">
        <f>15+K44</f>
        <v>15</v>
      </c>
      <c r="F41" s="245">
        <f>E41-G41-I41</f>
        <v>15</v>
      </c>
      <c r="G41" s="589"/>
      <c r="H41" s="590"/>
      <c r="I41" s="246">
        <v>0</v>
      </c>
      <c r="K41" s="600" t="s">
        <v>214</v>
      </c>
    </row>
    <row r="42" spans="1:11" x14ac:dyDescent="0.2">
      <c r="A42" s="165"/>
      <c r="B42" s="151">
        <v>6</v>
      </c>
      <c r="C42" s="115" t="s">
        <v>43</v>
      </c>
      <c r="E42" s="244">
        <v>13</v>
      </c>
      <c r="F42" s="245">
        <f>E42-G42-I42</f>
        <v>13</v>
      </c>
      <c r="G42" s="589"/>
      <c r="H42" s="590"/>
      <c r="I42" s="246">
        <v>0</v>
      </c>
      <c r="K42" s="601"/>
    </row>
    <row r="43" spans="1:11" x14ac:dyDescent="0.2">
      <c r="A43" s="165"/>
      <c r="B43" s="151">
        <v>7</v>
      </c>
      <c r="C43" s="115" t="s">
        <v>44</v>
      </c>
      <c r="E43" s="244">
        <v>4</v>
      </c>
      <c r="F43" s="245">
        <f>E43-G43-I43</f>
        <v>4</v>
      </c>
      <c r="G43" s="603"/>
      <c r="H43" s="604"/>
      <c r="I43" s="246">
        <v>0</v>
      </c>
      <c r="K43" s="602"/>
    </row>
    <row r="44" spans="1:11" ht="13.2" x14ac:dyDescent="0.2">
      <c r="A44" s="165"/>
      <c r="B44" s="151">
        <v>8</v>
      </c>
      <c r="C44" s="115" t="s">
        <v>215</v>
      </c>
      <c r="E44" s="244">
        <f>15*I25</f>
        <v>15</v>
      </c>
      <c r="F44" s="41">
        <v>0</v>
      </c>
      <c r="G44" s="589"/>
      <c r="H44" s="590"/>
      <c r="I44" s="246">
        <v>0</v>
      </c>
      <c r="J44" s="123"/>
      <c r="K44" s="269"/>
    </row>
    <row r="45" spans="1:11" ht="13.2" x14ac:dyDescent="0.2">
      <c r="A45" s="165"/>
      <c r="B45" s="185">
        <v>9</v>
      </c>
      <c r="C45" s="119" t="s">
        <v>154</v>
      </c>
      <c r="D45" s="119"/>
      <c r="E45" s="248">
        <v>1</v>
      </c>
      <c r="F45" s="245">
        <v>0</v>
      </c>
      <c r="G45" s="591"/>
      <c r="H45" s="592"/>
      <c r="I45" s="249">
        <v>0</v>
      </c>
      <c r="J45" s="117"/>
      <c r="K45" s="247" t="s">
        <v>216</v>
      </c>
    </row>
    <row r="46" spans="1:11" ht="13.8" x14ac:dyDescent="0.25">
      <c r="A46" s="165"/>
      <c r="B46" s="122" t="s">
        <v>45</v>
      </c>
      <c r="E46" s="250">
        <f>SUM(E37:E45)</f>
        <v>100</v>
      </c>
      <c r="F46" s="250">
        <f>SUM(F37:F45)</f>
        <v>32</v>
      </c>
      <c r="G46" s="593">
        <f>SUM(G37:G45)</f>
        <v>0</v>
      </c>
      <c r="H46" s="594"/>
      <c r="I46" s="251">
        <f>SUM(I37:I45)</f>
        <v>0</v>
      </c>
      <c r="J46" s="141"/>
      <c r="K46" s="252" t="s">
        <v>217</v>
      </c>
    </row>
    <row r="47" spans="1:11" ht="13.2" x14ac:dyDescent="0.2">
      <c r="A47" s="165"/>
      <c r="B47" s="118" t="s">
        <v>218</v>
      </c>
      <c r="C47" s="119"/>
      <c r="D47" s="119"/>
      <c r="E47" s="270"/>
      <c r="F47" s="271"/>
      <c r="G47" s="272"/>
      <c r="H47" s="273"/>
      <c r="I47" s="274"/>
      <c r="J47" s="139"/>
      <c r="K47" s="164" t="s">
        <v>53</v>
      </c>
    </row>
    <row r="48" spans="1:11" ht="13.2" x14ac:dyDescent="0.25">
      <c r="A48" s="166" t="s">
        <v>46</v>
      </c>
      <c r="B48" s="122" t="s">
        <v>35</v>
      </c>
      <c r="E48" s="275">
        <f>E46</f>
        <v>100</v>
      </c>
      <c r="F48" s="276">
        <f>F46+F47</f>
        <v>32</v>
      </c>
      <c r="G48" s="595">
        <f>G46+G47</f>
        <v>0</v>
      </c>
      <c r="H48" s="596"/>
      <c r="I48" s="276">
        <f>I46+I47</f>
        <v>0</v>
      </c>
      <c r="J48" s="123"/>
      <c r="K48" s="164" t="s">
        <v>54</v>
      </c>
    </row>
    <row r="49" spans="1:11" ht="4.6500000000000004" customHeight="1" x14ac:dyDescent="0.2">
      <c r="A49" s="216"/>
      <c r="B49" s="118"/>
      <c r="C49" s="119"/>
      <c r="D49" s="119"/>
      <c r="E49" s="118"/>
      <c r="F49" s="253"/>
      <c r="G49" s="253"/>
      <c r="H49" s="254"/>
      <c r="I49" s="253"/>
      <c r="J49" s="117"/>
      <c r="K49" s="178"/>
    </row>
    <row r="50" spans="1:11" ht="4.6500000000000004" customHeight="1" x14ac:dyDescent="0.2">
      <c r="A50" s="235"/>
      <c r="B50" s="127"/>
      <c r="C50" s="128"/>
      <c r="D50" s="128"/>
      <c r="E50" s="128"/>
      <c r="F50" s="128"/>
      <c r="G50" s="128"/>
      <c r="I50" s="128"/>
      <c r="J50" s="126"/>
      <c r="K50" s="234"/>
    </row>
    <row r="51" spans="1:11" ht="23.25" customHeight="1" x14ac:dyDescent="0.2">
      <c r="A51" s="277" t="s">
        <v>219</v>
      </c>
      <c r="B51" s="597" t="s">
        <v>240</v>
      </c>
      <c r="C51" s="598"/>
      <c r="D51" s="598"/>
      <c r="E51" s="598"/>
      <c r="F51" s="598"/>
      <c r="G51" s="598"/>
      <c r="H51" s="598"/>
      <c r="I51" s="598"/>
      <c r="J51" s="599"/>
      <c r="K51" s="217"/>
    </row>
    <row r="52" spans="1:11" ht="4.6500000000000004" customHeight="1" x14ac:dyDescent="0.2">
      <c r="A52" s="216"/>
      <c r="B52" s="118"/>
      <c r="C52" s="119"/>
      <c r="D52" s="119"/>
      <c r="E52" s="119"/>
      <c r="F52" s="119"/>
      <c r="G52" s="119"/>
      <c r="H52" s="119"/>
      <c r="I52" s="119"/>
      <c r="J52" s="117"/>
      <c r="K52" s="262"/>
    </row>
    <row r="53" spans="1:11" x14ac:dyDescent="0.2">
      <c r="A53" s="278">
        <v>7</v>
      </c>
      <c r="B53" s="127" t="s">
        <v>229</v>
      </c>
      <c r="C53" s="128"/>
      <c r="D53" s="128"/>
      <c r="E53" s="128"/>
      <c r="F53" s="128"/>
      <c r="G53" s="128"/>
      <c r="H53" s="128"/>
      <c r="I53" s="128"/>
      <c r="J53" s="126"/>
      <c r="K53" s="279"/>
    </row>
    <row r="54" spans="1:11" ht="4.6500000000000004" customHeight="1" x14ac:dyDescent="0.2">
      <c r="A54" s="165"/>
      <c r="B54" s="122"/>
      <c r="J54" s="123"/>
      <c r="K54" s="234"/>
    </row>
    <row r="55" spans="1:11" x14ac:dyDescent="0.2">
      <c r="A55" s="165"/>
      <c r="B55" s="178" t="s">
        <v>33</v>
      </c>
      <c r="C55" s="119" t="s">
        <v>34</v>
      </c>
      <c r="D55" s="119"/>
      <c r="E55" s="243" t="s">
        <v>47</v>
      </c>
      <c r="F55" s="584" t="s">
        <v>64</v>
      </c>
      <c r="G55" s="585"/>
      <c r="H55" s="586"/>
      <c r="I55" s="585" t="s">
        <v>310</v>
      </c>
      <c r="J55" s="586"/>
      <c r="K55" s="234"/>
    </row>
    <row r="56" spans="1:11" s="205" customFormat="1" ht="24.75" customHeight="1" x14ac:dyDescent="0.25">
      <c r="A56" s="280" t="s">
        <v>20</v>
      </c>
      <c r="B56" s="281">
        <v>7</v>
      </c>
      <c r="C56" s="570" t="s">
        <v>312</v>
      </c>
      <c r="D56" s="581"/>
      <c r="E56" s="282"/>
      <c r="F56" s="582">
        <f>I$31*E56/100</f>
        <v>0</v>
      </c>
      <c r="G56" s="583"/>
      <c r="H56" s="583"/>
      <c r="I56" s="583">
        <f>5*75</f>
        <v>375</v>
      </c>
      <c r="J56" s="583"/>
      <c r="K56" s="204"/>
    </row>
    <row r="57" spans="1:11" ht="12.75" customHeight="1" x14ac:dyDescent="0.2">
      <c r="A57" s="166" t="s">
        <v>220</v>
      </c>
      <c r="B57" s="281"/>
      <c r="C57" s="570"/>
      <c r="D57" s="581"/>
      <c r="E57" s="283"/>
      <c r="F57" s="582">
        <f>I$31*E57/100</f>
        <v>0</v>
      </c>
      <c r="G57" s="583"/>
      <c r="H57" s="583"/>
      <c r="I57" s="583"/>
      <c r="J57" s="583"/>
      <c r="K57" s="130"/>
    </row>
    <row r="58" spans="1:11" ht="12.75" customHeight="1" x14ac:dyDescent="0.25">
      <c r="A58" s="166" t="s">
        <v>221</v>
      </c>
      <c r="B58" s="255"/>
      <c r="C58" s="570"/>
      <c r="D58" s="571"/>
      <c r="E58" s="283"/>
      <c r="F58" s="572">
        <f>I$31*E58/100</f>
        <v>0</v>
      </c>
      <c r="G58" s="573"/>
      <c r="H58" s="573"/>
      <c r="I58" s="574"/>
      <c r="J58" s="575"/>
      <c r="K58" s="130"/>
    </row>
    <row r="59" spans="1:11" ht="13.2" x14ac:dyDescent="0.25">
      <c r="A59" s="222" t="s">
        <v>222</v>
      </c>
      <c r="B59" s="122" t="s">
        <v>224</v>
      </c>
      <c r="E59" s="256"/>
      <c r="F59" s="576">
        <f>SUM(F56:H58)</f>
        <v>0</v>
      </c>
      <c r="G59" s="577"/>
      <c r="H59" s="578"/>
      <c r="I59" s="579">
        <f>SUM(I56:J58)</f>
        <v>375</v>
      </c>
      <c r="J59" s="580"/>
      <c r="K59" s="130"/>
    </row>
    <row r="60" spans="1:11" ht="4.6500000000000004" customHeight="1" x14ac:dyDescent="0.25">
      <c r="A60" s="216"/>
      <c r="B60" s="118"/>
      <c r="C60" s="119"/>
      <c r="D60" s="119"/>
      <c r="E60" s="140"/>
      <c r="F60" s="257"/>
      <c r="G60" s="258"/>
      <c r="H60" s="259"/>
      <c r="I60" s="260"/>
      <c r="J60" s="261"/>
      <c r="K60" s="139"/>
    </row>
    <row r="61" spans="1:11" ht="4.6500000000000004" customHeight="1" x14ac:dyDescent="0.2">
      <c r="A61" s="127"/>
      <c r="B61" s="127"/>
      <c r="C61" s="128"/>
      <c r="D61" s="128"/>
      <c r="E61" s="128"/>
      <c r="F61" s="128"/>
      <c r="G61" s="128"/>
      <c r="H61" s="128"/>
      <c r="I61" s="128"/>
      <c r="J61" s="128"/>
      <c r="K61" s="284"/>
    </row>
    <row r="62" spans="1:11" ht="12" x14ac:dyDescent="0.25">
      <c r="A62" s="43">
        <v>8</v>
      </c>
      <c r="B62" s="25" t="s">
        <v>231</v>
      </c>
      <c r="C62" s="44"/>
      <c r="D62" s="44"/>
      <c r="E62" s="1"/>
      <c r="F62" s="1"/>
      <c r="G62" s="1"/>
      <c r="H62" s="1"/>
      <c r="I62" s="1"/>
      <c r="J62" s="1"/>
      <c r="K62" s="45">
        <f>I$31*F$48/100*I$24+K$51+F$59+I$59</f>
        <v>4571.32</v>
      </c>
    </row>
    <row r="63" spans="1:11" ht="12" x14ac:dyDescent="0.25">
      <c r="A63" s="32" t="s">
        <v>95</v>
      </c>
      <c r="B63" s="30" t="s">
        <v>111</v>
      </c>
      <c r="C63" s="44"/>
      <c r="D63" s="44"/>
      <c r="E63" s="1"/>
      <c r="F63" s="1"/>
      <c r="G63" s="1"/>
      <c r="H63" s="1"/>
      <c r="I63" s="1"/>
      <c r="J63" s="1"/>
      <c r="K63" s="45"/>
    </row>
    <row r="64" spans="1:11" ht="12" x14ac:dyDescent="0.25">
      <c r="A64" s="32" t="s">
        <v>96</v>
      </c>
      <c r="B64" s="30" t="s">
        <v>122</v>
      </c>
      <c r="C64" s="44"/>
      <c r="D64" s="44"/>
      <c r="E64" s="1"/>
      <c r="F64" s="1"/>
      <c r="G64" s="1"/>
      <c r="H64" s="1"/>
      <c r="I64" s="1"/>
      <c r="J64" s="1"/>
      <c r="K64" s="46">
        <f>I$31*(F$37+F$38+F$39+F$47)/100*I$24+F$59+I$59</f>
        <v>375</v>
      </c>
    </row>
    <row r="65" spans="1:11" x14ac:dyDescent="0.2">
      <c r="A65" s="32" t="s">
        <v>112</v>
      </c>
      <c r="B65" s="30" t="s">
        <v>155</v>
      </c>
      <c r="C65" s="1"/>
      <c r="D65" s="1"/>
      <c r="E65" s="1"/>
      <c r="F65" s="1"/>
      <c r="G65" s="1"/>
      <c r="H65" s="1"/>
      <c r="I65" s="1"/>
      <c r="J65" s="31"/>
      <c r="K65" s="46">
        <f>I$31*(F$40+F$41+F$42+F$43+F$44+F$45)/100*I$24+K$51</f>
        <v>4196.32</v>
      </c>
    </row>
    <row r="66" spans="1:11" ht="3.45" customHeight="1" x14ac:dyDescent="0.2">
      <c r="A66" s="285"/>
      <c r="B66" s="26"/>
      <c r="C66" s="27"/>
      <c r="D66" s="27"/>
      <c r="E66" s="27"/>
      <c r="F66" s="27"/>
      <c r="G66" s="27"/>
      <c r="H66" s="27"/>
      <c r="I66" s="27"/>
      <c r="J66" s="29"/>
      <c r="K66" s="46"/>
    </row>
    <row r="67" spans="1:11" ht="5.0999999999999996" customHeight="1" x14ac:dyDescent="0.2">
      <c r="A67" s="28"/>
      <c r="B67" s="33"/>
      <c r="C67" s="24"/>
      <c r="D67" s="24"/>
      <c r="E67" s="24"/>
      <c r="F67" s="24"/>
      <c r="G67" s="24"/>
      <c r="H67" s="24"/>
      <c r="I67" s="24"/>
      <c r="J67" s="24"/>
      <c r="K67" s="47"/>
    </row>
    <row r="68" spans="1:11" ht="12" thickBot="1" x14ac:dyDescent="0.25">
      <c r="A68" s="43">
        <v>9</v>
      </c>
      <c r="B68" s="30" t="s">
        <v>48</v>
      </c>
      <c r="C68" s="1"/>
      <c r="D68" s="1"/>
      <c r="E68" s="1"/>
      <c r="F68" s="1"/>
      <c r="G68" s="1"/>
      <c r="H68" s="1"/>
      <c r="I68" s="1"/>
      <c r="J68" s="1"/>
      <c r="K68" s="48"/>
    </row>
    <row r="69" spans="1:11" ht="12" thickBot="1" x14ac:dyDescent="0.25">
      <c r="A69" s="49" t="s">
        <v>49</v>
      </c>
      <c r="B69" s="9"/>
      <c r="C69" s="1" t="s">
        <v>50</v>
      </c>
      <c r="D69" s="1"/>
      <c r="E69" s="1"/>
      <c r="F69" s="1"/>
      <c r="G69" s="1"/>
      <c r="H69" s="1"/>
      <c r="I69" s="1"/>
      <c r="J69" s="50"/>
      <c r="K69" s="41">
        <f>B69/100*K62</f>
        <v>0</v>
      </c>
    </row>
    <row r="70" spans="1:11" ht="12" thickBot="1" x14ac:dyDescent="0.25">
      <c r="A70" s="49" t="s">
        <v>51</v>
      </c>
      <c r="B70" s="5"/>
      <c r="C70" s="1" t="s">
        <v>123</v>
      </c>
      <c r="D70" s="1"/>
      <c r="E70" s="1"/>
      <c r="F70" s="1"/>
      <c r="G70" s="1"/>
      <c r="H70" s="1"/>
      <c r="I70" s="1"/>
      <c r="J70" s="50"/>
      <c r="K70" s="4"/>
    </row>
    <row r="71" spans="1:11" ht="12" thickBot="1" x14ac:dyDescent="0.25">
      <c r="A71" s="49" t="s">
        <v>110</v>
      </c>
      <c r="B71" s="5"/>
      <c r="C71" s="1" t="s">
        <v>156</v>
      </c>
      <c r="D71" s="1"/>
      <c r="E71" s="1"/>
      <c r="F71" s="1"/>
      <c r="G71" s="1"/>
      <c r="H71" s="1"/>
      <c r="I71" s="1"/>
      <c r="J71" s="50"/>
      <c r="K71" s="4"/>
    </row>
    <row r="72" spans="1:11" ht="5.0999999999999996" customHeight="1" x14ac:dyDescent="0.2">
      <c r="A72" s="51"/>
      <c r="B72" s="52"/>
      <c r="C72" s="27"/>
      <c r="D72" s="27"/>
      <c r="E72" s="27"/>
      <c r="F72" s="27"/>
      <c r="G72" s="27"/>
      <c r="H72" s="27"/>
      <c r="I72" s="27"/>
      <c r="J72" s="53"/>
      <c r="K72" s="54"/>
    </row>
    <row r="73" spans="1:11" ht="5.0999999999999996" customHeight="1" x14ac:dyDescent="0.2">
      <c r="A73" s="55"/>
      <c r="B73" s="56"/>
      <c r="C73" s="1"/>
      <c r="D73" s="1"/>
      <c r="E73" s="1"/>
      <c r="F73" s="1"/>
      <c r="G73" s="1"/>
      <c r="H73" s="1"/>
      <c r="I73" s="1"/>
      <c r="J73" s="50"/>
      <c r="K73" s="57"/>
    </row>
    <row r="74" spans="1:11" ht="12" x14ac:dyDescent="0.25">
      <c r="A74" s="55">
        <v>10</v>
      </c>
      <c r="B74" s="25" t="s">
        <v>115</v>
      </c>
      <c r="C74" s="44"/>
      <c r="D74" s="1"/>
      <c r="E74" s="1"/>
      <c r="F74" s="1"/>
      <c r="G74" s="1"/>
      <c r="H74" s="1"/>
      <c r="I74" s="1"/>
      <c r="J74" s="50"/>
      <c r="K74" s="58">
        <f>K62+K69+K70+K71</f>
        <v>4571.32</v>
      </c>
    </row>
    <row r="75" spans="1:11" ht="12" x14ac:dyDescent="0.25">
      <c r="A75" s="32" t="s">
        <v>52</v>
      </c>
      <c r="B75" s="30" t="s">
        <v>111</v>
      </c>
      <c r="C75" s="44"/>
      <c r="D75" s="1"/>
      <c r="E75" s="1"/>
      <c r="F75" s="1"/>
      <c r="G75" s="1"/>
      <c r="H75" s="1"/>
      <c r="I75" s="1"/>
      <c r="J75" s="50"/>
      <c r="K75" s="58"/>
    </row>
    <row r="76" spans="1:11" ht="12" x14ac:dyDescent="0.25">
      <c r="A76" s="32" t="s">
        <v>113</v>
      </c>
      <c r="B76" s="30" t="s">
        <v>122</v>
      </c>
      <c r="C76" s="44"/>
      <c r="D76" s="1"/>
      <c r="E76" s="1"/>
      <c r="F76" s="1"/>
      <c r="G76" s="1"/>
      <c r="H76" s="1"/>
      <c r="I76" s="1"/>
      <c r="J76" s="50"/>
      <c r="K76" s="40">
        <f>K64*(1+B69/100)+K70</f>
        <v>375</v>
      </c>
    </row>
    <row r="77" spans="1:11" ht="12" x14ac:dyDescent="0.25">
      <c r="A77" s="32" t="s">
        <v>114</v>
      </c>
      <c r="B77" s="30" t="s">
        <v>155</v>
      </c>
      <c r="C77" s="44"/>
      <c r="D77" s="1"/>
      <c r="E77" s="1"/>
      <c r="F77" s="1"/>
      <c r="G77" s="1"/>
      <c r="H77" s="1"/>
      <c r="I77" s="1"/>
      <c r="J77" s="50"/>
      <c r="K77" s="40">
        <f>K65*(1+B69/100)+K71</f>
        <v>4196.32</v>
      </c>
    </row>
    <row r="78" spans="1:11" ht="3.45" customHeight="1" x14ac:dyDescent="0.25">
      <c r="A78" s="51"/>
      <c r="B78" s="26"/>
      <c r="C78" s="287"/>
      <c r="D78" s="27"/>
      <c r="E78" s="27"/>
      <c r="F78" s="27"/>
      <c r="G78" s="27"/>
      <c r="H78" s="27"/>
      <c r="I78" s="27"/>
      <c r="J78" s="53"/>
      <c r="K78" s="42"/>
    </row>
    <row r="79" spans="1:11" ht="3.45" customHeight="1" x14ac:dyDescent="0.25">
      <c r="A79" s="288"/>
      <c r="B79" s="289"/>
      <c r="C79" s="290"/>
      <c r="D79" s="24"/>
      <c r="E79" s="24"/>
      <c r="F79" s="24"/>
      <c r="G79" s="24"/>
      <c r="H79" s="24"/>
      <c r="I79" s="24"/>
      <c r="J79" s="291"/>
      <c r="K79" s="292"/>
    </row>
    <row r="80" spans="1:11" ht="12" x14ac:dyDescent="0.25">
      <c r="A80" s="55" t="s">
        <v>66</v>
      </c>
      <c r="B80" s="59">
        <v>19</v>
      </c>
      <c r="C80" s="1" t="s">
        <v>116</v>
      </c>
      <c r="D80" s="44"/>
      <c r="E80" s="44"/>
      <c r="F80" s="44"/>
      <c r="G80" s="44"/>
      <c r="H80" s="44"/>
      <c r="I80" s="44"/>
      <c r="J80" s="60" t="s">
        <v>28</v>
      </c>
      <c r="K80" s="58">
        <f>B80/100*K74</f>
        <v>868.55079999999998</v>
      </c>
    </row>
    <row r="81" spans="1:11" ht="5.0999999999999996" customHeight="1" x14ac:dyDescent="0.2">
      <c r="A81" s="51"/>
      <c r="B81" s="26"/>
      <c r="C81" s="27"/>
      <c r="D81" s="27"/>
      <c r="E81" s="27"/>
      <c r="F81" s="27"/>
      <c r="G81" s="27"/>
      <c r="H81" s="27"/>
      <c r="I81" s="27"/>
      <c r="J81" s="53"/>
      <c r="K81" s="54"/>
    </row>
    <row r="82" spans="1:11" ht="5.0999999999999996" customHeight="1" x14ac:dyDescent="0.25">
      <c r="A82" s="61"/>
      <c r="B82" s="62"/>
      <c r="C82"/>
      <c r="D82"/>
      <c r="E82"/>
      <c r="F82"/>
      <c r="G82"/>
      <c r="H82"/>
      <c r="I82"/>
      <c r="J82"/>
      <c r="K82" s="63"/>
    </row>
    <row r="83" spans="1:11" ht="12" x14ac:dyDescent="0.25">
      <c r="A83" s="55" t="s">
        <v>223</v>
      </c>
      <c r="B83" s="25" t="s">
        <v>233</v>
      </c>
      <c r="C83" s="44"/>
      <c r="D83" s="44"/>
      <c r="E83" s="1"/>
      <c r="F83" s="1"/>
      <c r="G83" s="1"/>
      <c r="H83" s="1"/>
      <c r="I83" s="1"/>
      <c r="J83" s="50" t="s">
        <v>28</v>
      </c>
      <c r="K83" s="58">
        <f>K74+K80</f>
        <v>5439.8707999999997</v>
      </c>
    </row>
    <row r="84" spans="1:11" ht="5.0999999999999996" customHeight="1" x14ac:dyDescent="0.2">
      <c r="A84" s="39"/>
      <c r="B84" s="26"/>
      <c r="C84" s="27"/>
      <c r="D84" s="27"/>
      <c r="E84" s="27"/>
      <c r="F84" s="27"/>
      <c r="G84" s="27"/>
      <c r="H84" s="27"/>
      <c r="I84" s="27"/>
      <c r="J84" s="27"/>
      <c r="K84" s="54"/>
    </row>
  </sheetData>
  <protectedRanges>
    <protectedRange password="C69B" sqref="I56:J58 B56:B58 D56:D57 E56:E58" name="kd2004_2"/>
    <protectedRange password="C69B" sqref="C58" name="kd2004_1_1"/>
    <protectedRange password="C69B" sqref="C56:C57" name="kd2004_4_1"/>
    <protectedRange password="C69B" sqref="K70:K72 B69:B71" name="kd2004_6"/>
    <protectedRange password="C69B" sqref="C30" name="kd2004"/>
    <protectedRange password="C69B" sqref="C31" name="kd2004_1"/>
  </protectedRanges>
  <mergeCells count="30">
    <mergeCell ref="K41:K43"/>
    <mergeCell ref="G42:H42"/>
    <mergeCell ref="G43:H43"/>
    <mergeCell ref="I4:K4"/>
    <mergeCell ref="H21:J21"/>
    <mergeCell ref="H22:J22"/>
    <mergeCell ref="G37:H37"/>
    <mergeCell ref="K37:K38"/>
    <mergeCell ref="G38:H38"/>
    <mergeCell ref="F55:H55"/>
    <mergeCell ref="I55:J55"/>
    <mergeCell ref="G39:H39"/>
    <mergeCell ref="G40:H40"/>
    <mergeCell ref="G41:H41"/>
    <mergeCell ref="G44:H44"/>
    <mergeCell ref="G45:H45"/>
    <mergeCell ref="G46:H46"/>
    <mergeCell ref="G48:H48"/>
    <mergeCell ref="B51:J51"/>
    <mergeCell ref="C56:D56"/>
    <mergeCell ref="F56:H56"/>
    <mergeCell ref="I56:J56"/>
    <mergeCell ref="C57:D57"/>
    <mergeCell ref="F57:H57"/>
    <mergeCell ref="I57:J57"/>
    <mergeCell ref="C58:D58"/>
    <mergeCell ref="F58:H58"/>
    <mergeCell ref="I58:J58"/>
    <mergeCell ref="F59:H59"/>
    <mergeCell ref="I59:J59"/>
  </mergeCells>
  <pageMargins left="0.78740157480314965" right="0.31496062992125984" top="0.98425196850393704" bottom="0.43307086614173229" header="0.31496062992125984" footer="0.19685039370078741"/>
  <pageSetup paperSize="9" scale="89" orientation="portrait" r:id="rId1"/>
  <headerFooter alignWithMargins="0">
    <oddHeader>&amp;L&amp;"Arial,Fett"&amp;12Anlage &amp;A
&amp;"Arial,Standard"&amp;10zum Vertrag Stadt ... /..............................................&amp;RAngebot vom
.....................................</oddHeader>
    <oddFooter>&amp;L&amp;F&amp;RSeite &amp;P von &amp;N</oddFooter>
  </headerFooter>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00B050"/>
    <pageSetUpPr fitToPage="1"/>
  </sheetPr>
  <dimension ref="A1:K89"/>
  <sheetViews>
    <sheetView showGridLines="0" showRuler="0" view="pageLayout" zoomScaleNormal="100" workbookViewId="0">
      <selection activeCell="B20" sqref="B20"/>
    </sheetView>
  </sheetViews>
  <sheetFormatPr baseColWidth="10" defaultColWidth="11.33203125" defaultRowHeight="11.4" x14ac:dyDescent="0.2"/>
  <cols>
    <col min="1" max="1" width="5.33203125" style="116" customWidth="1"/>
    <col min="2" max="2" width="28.21875" style="115" customWidth="1"/>
    <col min="3" max="3" width="2" style="115" customWidth="1"/>
    <col min="4" max="4" width="11" style="115" customWidth="1"/>
    <col min="5" max="5" width="2" style="115" customWidth="1"/>
    <col min="6" max="6" width="11.33203125" style="115"/>
    <col min="7" max="7" width="2" style="115" customWidth="1"/>
    <col min="8" max="8" width="11.33203125" style="115"/>
    <col min="9" max="9" width="2" style="115" customWidth="1"/>
    <col min="10" max="10" width="12.33203125" style="115" customWidth="1"/>
    <col min="11" max="16384" width="11.33203125" style="115"/>
  </cols>
  <sheetData>
    <row r="1" spans="1:11" ht="4.6500000000000004" customHeight="1" x14ac:dyDescent="0.2">
      <c r="A1" s="161"/>
      <c r="B1" s="128"/>
      <c r="C1" s="128"/>
      <c r="D1" s="128"/>
      <c r="E1" s="128"/>
      <c r="F1" s="128"/>
      <c r="G1" s="128"/>
      <c r="H1" s="128"/>
      <c r="I1" s="128"/>
      <c r="J1" s="126"/>
    </row>
    <row r="2" spans="1:11" ht="12" x14ac:dyDescent="0.25">
      <c r="A2" s="160" t="s">
        <v>163</v>
      </c>
      <c r="J2" s="158"/>
    </row>
    <row r="3" spans="1:11" ht="12.75" customHeight="1" x14ac:dyDescent="0.25">
      <c r="A3" s="160"/>
      <c r="J3" s="158"/>
    </row>
    <row r="4" spans="1:11" ht="12.75" customHeight="1" x14ac:dyDescent="0.25">
      <c r="A4" s="160"/>
      <c r="C4" s="136"/>
      <c r="I4" s="159"/>
      <c r="J4" s="158"/>
    </row>
    <row r="5" spans="1:11" ht="4.6500000000000004" customHeight="1" x14ac:dyDescent="0.2">
      <c r="A5" s="157"/>
      <c r="B5" s="119"/>
      <c r="C5" s="119"/>
      <c r="D5" s="119"/>
      <c r="E5" s="119"/>
      <c r="F5" s="119"/>
      <c r="G5" s="119"/>
      <c r="H5" s="119"/>
      <c r="I5" s="119"/>
      <c r="J5" s="117"/>
    </row>
    <row r="6" spans="1:11" ht="5.25" customHeight="1" x14ac:dyDescent="0.2">
      <c r="A6" s="127"/>
      <c r="B6" s="128"/>
      <c r="C6" s="128"/>
      <c r="D6" s="128"/>
      <c r="E6" s="128"/>
      <c r="F6" s="128"/>
      <c r="G6" s="128"/>
      <c r="H6" s="128"/>
      <c r="I6" s="128"/>
      <c r="J6" s="126"/>
    </row>
    <row r="7" spans="1:11" ht="12" x14ac:dyDescent="0.25">
      <c r="A7" s="124" t="s">
        <v>476</v>
      </c>
      <c r="F7" s="156"/>
      <c r="G7" s="155"/>
      <c r="J7" s="123"/>
    </row>
    <row r="8" spans="1:11" ht="12" x14ac:dyDescent="0.25">
      <c r="A8" s="124" t="s">
        <v>459</v>
      </c>
      <c r="B8" s="154"/>
      <c r="C8" s="116"/>
      <c r="D8" s="116"/>
      <c r="E8" s="116"/>
      <c r="J8" s="123"/>
    </row>
    <row r="9" spans="1:11" ht="4.6500000000000004" customHeight="1" x14ac:dyDescent="0.2">
      <c r="A9" s="122"/>
      <c r="B9" s="119"/>
      <c r="C9" s="119"/>
      <c r="D9" s="119"/>
      <c r="E9" s="119"/>
      <c r="F9" s="119"/>
      <c r="G9" s="119"/>
      <c r="H9" s="119"/>
      <c r="I9" s="119"/>
      <c r="J9" s="117"/>
    </row>
    <row r="10" spans="1:11" ht="4.6500000000000004" customHeight="1" x14ac:dyDescent="0.2">
      <c r="A10" s="142"/>
      <c r="B10" s="119"/>
      <c r="C10" s="119"/>
      <c r="D10" s="119"/>
      <c r="E10" s="119"/>
      <c r="F10" s="119"/>
      <c r="G10" s="119"/>
      <c r="H10" s="119"/>
      <c r="I10" s="119"/>
      <c r="J10" s="119"/>
    </row>
    <row r="11" spans="1:11" ht="4.6500000000000004" customHeight="1" x14ac:dyDescent="0.2">
      <c r="A11" s="125"/>
      <c r="J11" s="123"/>
    </row>
    <row r="12" spans="1:11" ht="12" x14ac:dyDescent="0.25">
      <c r="A12" s="151" t="s">
        <v>5</v>
      </c>
      <c r="B12" s="115" t="s">
        <v>6</v>
      </c>
      <c r="C12" s="153"/>
      <c r="D12" s="115" t="s">
        <v>7</v>
      </c>
      <c r="E12" s="152"/>
      <c r="F12" s="115" t="s">
        <v>7</v>
      </c>
      <c r="G12" s="152" t="s">
        <v>65</v>
      </c>
      <c r="H12" s="115" t="s">
        <v>7</v>
      </c>
      <c r="I12" s="152"/>
      <c r="J12" s="123" t="s">
        <v>8</v>
      </c>
    </row>
    <row r="13" spans="1:11" x14ac:dyDescent="0.2">
      <c r="A13" s="151" t="s">
        <v>9</v>
      </c>
      <c r="D13" s="115" t="s">
        <v>10</v>
      </c>
      <c r="F13" s="115" t="s">
        <v>11</v>
      </c>
      <c r="H13" s="115" t="s">
        <v>12</v>
      </c>
      <c r="J13" s="123" t="s">
        <v>13</v>
      </c>
    </row>
    <row r="14" spans="1:11" ht="4.6500000000000004" customHeight="1" x14ac:dyDescent="0.2">
      <c r="A14" s="120"/>
      <c r="B14" s="119"/>
      <c r="C14" s="119"/>
      <c r="D14" s="119"/>
      <c r="E14" s="119"/>
      <c r="F14" s="119"/>
      <c r="G14" s="119"/>
      <c r="H14" s="119"/>
      <c r="I14" s="119"/>
      <c r="J14" s="117"/>
    </row>
    <row r="15" spans="1:11" ht="4.6500000000000004" customHeight="1" x14ac:dyDescent="0.2">
      <c r="A15" s="129"/>
      <c r="B15" s="127"/>
      <c r="C15" s="128"/>
      <c r="D15" s="128"/>
      <c r="E15" s="128"/>
      <c r="F15" s="128"/>
      <c r="G15" s="128"/>
      <c r="H15" s="126"/>
      <c r="I15" s="127"/>
      <c r="J15" s="126"/>
    </row>
    <row r="16" spans="1:11" x14ac:dyDescent="0.2">
      <c r="A16" s="125">
        <v>1</v>
      </c>
      <c r="B16" s="122" t="s">
        <v>164</v>
      </c>
      <c r="G16" s="119"/>
      <c r="H16" s="117"/>
      <c r="I16" s="118"/>
      <c r="J16" s="138">
        <f>H18+H19</f>
        <v>554900</v>
      </c>
      <c r="K16" s="148"/>
    </row>
    <row r="17" spans="1:11" ht="12" x14ac:dyDescent="0.25">
      <c r="A17" s="125"/>
      <c r="B17" s="137" t="s">
        <v>107</v>
      </c>
      <c r="C17" s="136"/>
      <c r="G17" s="131"/>
      <c r="H17" s="144"/>
      <c r="I17" s="144"/>
      <c r="J17" s="149"/>
    </row>
    <row r="18" spans="1:11" ht="39.15" customHeight="1" x14ac:dyDescent="0.2">
      <c r="A18" s="197" t="s">
        <v>22</v>
      </c>
      <c r="B18" s="629" t="s">
        <v>165</v>
      </c>
      <c r="C18" s="598"/>
      <c r="D18" s="598"/>
      <c r="E18" s="598"/>
      <c r="F18" s="599"/>
      <c r="G18" s="198"/>
      <c r="H18" s="199">
        <f>HerstellkostenVgV!$E$10</f>
        <v>554900</v>
      </c>
      <c r="I18" s="144"/>
      <c r="J18" s="149"/>
    </row>
    <row r="19" spans="1:11" x14ac:dyDescent="0.2">
      <c r="A19" s="135" t="s">
        <v>23</v>
      </c>
      <c r="B19" s="134" t="s">
        <v>2</v>
      </c>
      <c r="G19" s="133"/>
      <c r="H19" s="150">
        <f>HerstellkostenVgV!E14</f>
        <v>0</v>
      </c>
      <c r="I19" s="144"/>
      <c r="J19" s="130"/>
      <c r="K19" s="148"/>
    </row>
    <row r="20" spans="1:11" ht="4.6500000000000004" customHeight="1" x14ac:dyDescent="0.2">
      <c r="A20" s="120"/>
      <c r="B20" s="118"/>
      <c r="C20" s="119"/>
      <c r="D20" s="119"/>
      <c r="E20" s="119"/>
      <c r="F20" s="119"/>
      <c r="G20" s="119"/>
      <c r="H20" s="119"/>
      <c r="I20" s="131"/>
      <c r="J20" s="139"/>
    </row>
    <row r="21" spans="1:11" ht="4.6500000000000004" customHeight="1" x14ac:dyDescent="0.2">
      <c r="A21" s="129"/>
      <c r="B21" s="127"/>
      <c r="C21" s="128"/>
      <c r="D21" s="128"/>
      <c r="E21" s="128"/>
      <c r="F21" s="128"/>
      <c r="H21" s="128"/>
      <c r="I21" s="128"/>
      <c r="J21" s="126"/>
    </row>
    <row r="22" spans="1:11" x14ac:dyDescent="0.2">
      <c r="A22" s="125">
        <v>2</v>
      </c>
      <c r="B22" s="122" t="s">
        <v>166</v>
      </c>
      <c r="I22" s="119"/>
      <c r="J22" s="138">
        <f>SUM(H25:H28)</f>
        <v>0</v>
      </c>
    </row>
    <row r="23" spans="1:11" x14ac:dyDescent="0.2">
      <c r="A23" s="125"/>
      <c r="B23" s="122" t="s">
        <v>55</v>
      </c>
      <c r="G23" s="147"/>
      <c r="H23" s="146"/>
      <c r="I23" s="144"/>
      <c r="J23" s="130"/>
    </row>
    <row r="24" spans="1:11" ht="12" x14ac:dyDescent="0.25">
      <c r="A24" s="125"/>
      <c r="B24" s="137" t="s">
        <v>108</v>
      </c>
      <c r="C24" s="136"/>
      <c r="G24" s="140"/>
      <c r="H24" s="145"/>
      <c r="I24" s="144"/>
      <c r="J24" s="130"/>
    </row>
    <row r="25" spans="1:11" ht="12.15" customHeight="1" x14ac:dyDescent="0.2">
      <c r="A25" s="143" t="s">
        <v>14</v>
      </c>
      <c r="B25" s="134" t="s">
        <v>1</v>
      </c>
      <c r="F25" s="123"/>
      <c r="G25" s="118"/>
      <c r="H25" s="138">
        <v>0</v>
      </c>
      <c r="I25" s="131"/>
      <c r="J25" s="130"/>
    </row>
    <row r="26" spans="1:11" ht="39.15" customHeight="1" x14ac:dyDescent="0.2">
      <c r="A26" s="197" t="s">
        <v>16</v>
      </c>
      <c r="B26" s="629" t="s">
        <v>167</v>
      </c>
      <c r="C26" s="630"/>
      <c r="D26" s="630"/>
      <c r="E26" s="630"/>
      <c r="F26" s="631"/>
      <c r="G26" s="198"/>
      <c r="H26" s="200">
        <v>0</v>
      </c>
      <c r="I26" s="131"/>
      <c r="J26" s="130"/>
    </row>
    <row r="27" spans="1:11" s="205" customFormat="1" ht="12.15" customHeight="1" x14ac:dyDescent="0.25">
      <c r="A27" s="201" t="s">
        <v>18</v>
      </c>
      <c r="B27" s="629" t="s">
        <v>168</v>
      </c>
      <c r="C27" s="598"/>
      <c r="D27" s="598"/>
      <c r="E27" s="598"/>
      <c r="F27" s="599"/>
      <c r="G27" s="193"/>
      <c r="H27" s="202">
        <v>0</v>
      </c>
      <c r="I27" s="203"/>
      <c r="J27" s="204"/>
    </row>
    <row r="28" spans="1:11" ht="12.15" customHeight="1" x14ac:dyDescent="0.2">
      <c r="A28" s="197" t="s">
        <v>127</v>
      </c>
      <c r="B28" s="629" t="s">
        <v>169</v>
      </c>
      <c r="C28" s="598"/>
      <c r="D28" s="598"/>
      <c r="E28" s="598"/>
      <c r="F28" s="599"/>
      <c r="G28" s="198"/>
      <c r="H28" s="202">
        <v>0</v>
      </c>
      <c r="I28" s="131"/>
      <c r="J28" s="130"/>
    </row>
    <row r="29" spans="1:11" ht="4.6500000000000004" customHeight="1" x14ac:dyDescent="0.2">
      <c r="A29" s="120"/>
      <c r="B29" s="118"/>
      <c r="C29" s="119"/>
      <c r="D29" s="119"/>
      <c r="E29" s="119"/>
      <c r="F29" s="119"/>
      <c r="G29" s="119"/>
      <c r="H29" s="117"/>
      <c r="I29" s="140"/>
      <c r="J29" s="139"/>
    </row>
    <row r="30" spans="1:11" ht="4.6500000000000004" customHeight="1" x14ac:dyDescent="0.2">
      <c r="A30" s="129"/>
      <c r="B30" s="127"/>
      <c r="C30" s="128"/>
      <c r="D30" s="128"/>
      <c r="E30" s="128"/>
      <c r="F30" s="128"/>
      <c r="G30" s="128"/>
      <c r="H30" s="126"/>
      <c r="I30" s="127"/>
      <c r="J30" s="126"/>
    </row>
    <row r="31" spans="1:11" x14ac:dyDescent="0.2">
      <c r="A31" s="125">
        <v>3</v>
      </c>
      <c r="B31" s="122" t="s">
        <v>3</v>
      </c>
      <c r="H31" s="123"/>
      <c r="I31" s="118"/>
      <c r="J31" s="138">
        <f>H33+H34+H35+H36</f>
        <v>0</v>
      </c>
    </row>
    <row r="32" spans="1:11" ht="12" x14ac:dyDescent="0.25">
      <c r="A32" s="125"/>
      <c r="B32" s="137" t="s">
        <v>109</v>
      </c>
      <c r="C32" s="136"/>
      <c r="G32" s="119"/>
      <c r="H32" s="119"/>
      <c r="I32" s="131"/>
      <c r="J32" s="130"/>
    </row>
    <row r="33" spans="1:10" x14ac:dyDescent="0.2">
      <c r="A33" s="135" t="s">
        <v>27</v>
      </c>
      <c r="B33" s="134" t="s">
        <v>15</v>
      </c>
      <c r="F33" s="123"/>
      <c r="G33" s="133"/>
      <c r="H33" s="132">
        <v>0</v>
      </c>
      <c r="I33" s="131"/>
      <c r="J33" s="130"/>
    </row>
    <row r="34" spans="1:10" x14ac:dyDescent="0.2">
      <c r="A34" s="143" t="s">
        <v>30</v>
      </c>
      <c r="B34" s="134" t="s">
        <v>17</v>
      </c>
      <c r="F34" s="123"/>
      <c r="G34" s="133"/>
      <c r="H34" s="132">
        <v>0</v>
      </c>
      <c r="I34" s="131"/>
      <c r="J34" s="130"/>
    </row>
    <row r="35" spans="1:10" x14ac:dyDescent="0.2">
      <c r="A35" s="143" t="s">
        <v>31</v>
      </c>
      <c r="B35" s="134" t="s">
        <v>19</v>
      </c>
      <c r="F35" s="123"/>
      <c r="G35" s="133"/>
      <c r="H35" s="132">
        <v>0</v>
      </c>
      <c r="I35" s="131"/>
      <c r="J35" s="130"/>
    </row>
    <row r="36" spans="1:10" x14ac:dyDescent="0.2">
      <c r="A36" s="143" t="s">
        <v>32</v>
      </c>
      <c r="B36" s="134" t="s">
        <v>0</v>
      </c>
      <c r="F36" s="123"/>
      <c r="G36" s="133"/>
      <c r="H36" s="132">
        <v>0</v>
      </c>
      <c r="I36" s="131"/>
      <c r="J36" s="130"/>
    </row>
    <row r="37" spans="1:10" ht="4.6500000000000004" customHeight="1" x14ac:dyDescent="0.2">
      <c r="A37" s="120"/>
      <c r="B37" s="118"/>
      <c r="C37" s="119"/>
      <c r="D37" s="119"/>
      <c r="E37" s="119"/>
      <c r="F37" s="119"/>
      <c r="G37" s="142"/>
      <c r="H37" s="141"/>
      <c r="I37" s="140"/>
      <c r="J37" s="139"/>
    </row>
    <row r="38" spans="1:10" ht="4.6500000000000004" customHeight="1" x14ac:dyDescent="0.2">
      <c r="A38" s="129"/>
      <c r="B38" s="127"/>
      <c r="C38" s="128"/>
      <c r="D38" s="128"/>
      <c r="E38" s="128"/>
      <c r="F38" s="128"/>
      <c r="G38" s="128"/>
      <c r="H38" s="126"/>
      <c r="I38" s="127"/>
      <c r="J38" s="126"/>
    </row>
    <row r="39" spans="1:10" ht="12.15" customHeight="1" x14ac:dyDescent="0.25">
      <c r="A39" s="125">
        <v>4</v>
      </c>
      <c r="B39" s="122" t="s">
        <v>91</v>
      </c>
      <c r="H39" s="206"/>
      <c r="I39" s="118"/>
      <c r="J39" s="138">
        <f>H41+H42</f>
        <v>0</v>
      </c>
    </row>
    <row r="40" spans="1:10" ht="12.15" customHeight="1" x14ac:dyDescent="0.25">
      <c r="A40" s="125"/>
      <c r="B40" s="137" t="s">
        <v>106</v>
      </c>
      <c r="C40" s="136"/>
      <c r="G40" s="119"/>
      <c r="H40" s="119"/>
      <c r="I40" s="131"/>
      <c r="J40" s="130"/>
    </row>
    <row r="41" spans="1:10" s="210" customFormat="1" ht="37.5" customHeight="1" x14ac:dyDescent="0.25">
      <c r="A41" s="207" t="s">
        <v>62</v>
      </c>
      <c r="B41" s="629" t="s">
        <v>165</v>
      </c>
      <c r="C41" s="598"/>
      <c r="D41" s="598"/>
      <c r="E41" s="598"/>
      <c r="F41" s="599"/>
      <c r="G41" s="198"/>
      <c r="H41" s="200">
        <v>0</v>
      </c>
      <c r="I41" s="208"/>
      <c r="J41" s="209"/>
    </row>
    <row r="42" spans="1:10" ht="12.15" customHeight="1" x14ac:dyDescent="0.2">
      <c r="A42" s="135" t="s">
        <v>63</v>
      </c>
      <c r="B42" s="134" t="s">
        <v>2</v>
      </c>
      <c r="G42" s="133"/>
      <c r="H42" s="132">
        <v>0</v>
      </c>
      <c r="I42" s="131"/>
      <c r="J42" s="130"/>
    </row>
    <row r="43" spans="1:10" ht="4.6500000000000004" customHeight="1" x14ac:dyDescent="0.2">
      <c r="A43" s="125"/>
      <c r="B43" s="122"/>
      <c r="G43" s="128"/>
      <c r="H43" s="126"/>
      <c r="I43" s="131"/>
      <c r="J43" s="130"/>
    </row>
    <row r="44" spans="1:10" ht="4.6500000000000004" customHeight="1" x14ac:dyDescent="0.2">
      <c r="A44" s="129"/>
      <c r="B44" s="127"/>
      <c r="C44" s="128"/>
      <c r="D44" s="128"/>
      <c r="E44" s="128"/>
      <c r="F44" s="128"/>
      <c r="G44" s="128"/>
      <c r="H44" s="126"/>
      <c r="I44" s="127"/>
      <c r="J44" s="126"/>
    </row>
    <row r="45" spans="1:10" x14ac:dyDescent="0.2">
      <c r="A45" s="125">
        <v>5</v>
      </c>
      <c r="B45" s="122" t="s">
        <v>92</v>
      </c>
      <c r="H45" s="123"/>
      <c r="I45" s="122"/>
      <c r="J45" s="192">
        <f>J16+J22+J31+J39</f>
        <v>554900</v>
      </c>
    </row>
    <row r="46" spans="1:10" ht="4.6500000000000004" customHeight="1" x14ac:dyDescent="0.2">
      <c r="A46" s="125"/>
      <c r="B46" s="122"/>
      <c r="H46" s="123"/>
      <c r="I46" s="122"/>
      <c r="J46" s="123"/>
    </row>
    <row r="47" spans="1:10" ht="4.6500000000000004" customHeight="1" x14ac:dyDescent="0.2">
      <c r="A47" s="129"/>
      <c r="B47" s="127"/>
      <c r="C47" s="128"/>
      <c r="D47" s="128"/>
      <c r="E47" s="128"/>
      <c r="F47" s="128"/>
      <c r="G47" s="128"/>
      <c r="H47" s="126"/>
      <c r="I47" s="127"/>
      <c r="J47" s="126"/>
    </row>
    <row r="48" spans="1:10" x14ac:dyDescent="0.2">
      <c r="A48" s="125">
        <v>6</v>
      </c>
      <c r="B48" s="122" t="s">
        <v>226</v>
      </c>
      <c r="H48" s="123"/>
      <c r="I48" s="122"/>
      <c r="J48" s="192">
        <f>H19+H42</f>
        <v>0</v>
      </c>
    </row>
    <row r="49" spans="1:10" ht="4.6500000000000004" customHeight="1" x14ac:dyDescent="0.2">
      <c r="A49" s="120"/>
      <c r="B49" s="118"/>
      <c r="C49" s="119"/>
      <c r="D49" s="119"/>
      <c r="E49" s="119"/>
      <c r="F49" s="119"/>
      <c r="G49" s="119"/>
      <c r="H49" s="117"/>
      <c r="I49" s="118"/>
      <c r="J49" s="117"/>
    </row>
    <row r="50" spans="1:10" ht="4.6500000000000004" customHeight="1" x14ac:dyDescent="0.2">
      <c r="A50" s="129"/>
      <c r="B50" s="127"/>
      <c r="C50" s="128"/>
      <c r="D50" s="128"/>
      <c r="E50" s="128"/>
      <c r="F50" s="128"/>
      <c r="G50" s="128"/>
      <c r="H50" s="126"/>
      <c r="I50" s="127"/>
      <c r="J50" s="126"/>
    </row>
    <row r="51" spans="1:10" ht="12.15" customHeight="1" x14ac:dyDescent="0.2">
      <c r="A51" s="125">
        <v>7</v>
      </c>
      <c r="B51" s="122" t="s">
        <v>93</v>
      </c>
      <c r="H51" s="123"/>
      <c r="I51" s="122"/>
      <c r="J51" s="192">
        <f>J45-J48</f>
        <v>554900</v>
      </c>
    </row>
    <row r="52" spans="1:10" ht="4.6500000000000004" customHeight="1" x14ac:dyDescent="0.2">
      <c r="A52" s="120"/>
      <c r="B52" s="118"/>
      <c r="C52" s="119"/>
      <c r="D52" s="119"/>
      <c r="E52" s="119"/>
      <c r="F52" s="119"/>
      <c r="G52" s="119"/>
      <c r="H52" s="117"/>
      <c r="I52" s="118"/>
      <c r="J52" s="117"/>
    </row>
    <row r="53" spans="1:10" ht="4.6500000000000004" customHeight="1" x14ac:dyDescent="0.2">
      <c r="A53" s="129"/>
      <c r="B53" s="127"/>
      <c r="C53" s="128"/>
      <c r="D53" s="128"/>
      <c r="E53" s="128"/>
      <c r="F53" s="128"/>
      <c r="G53" s="128"/>
      <c r="H53" s="126"/>
      <c r="I53" s="147"/>
      <c r="J53" s="196"/>
    </row>
    <row r="54" spans="1:10" x14ac:dyDescent="0.2">
      <c r="A54" s="125">
        <v>8</v>
      </c>
      <c r="B54" s="122" t="s">
        <v>94</v>
      </c>
      <c r="H54" s="123"/>
      <c r="I54" s="131"/>
      <c r="J54" s="130"/>
    </row>
    <row r="55" spans="1:10" x14ac:dyDescent="0.2">
      <c r="A55" s="125"/>
      <c r="B55" s="122" t="s">
        <v>170</v>
      </c>
      <c r="H55" s="123"/>
      <c r="I55" s="131"/>
      <c r="J55" s="130"/>
    </row>
    <row r="56" spans="1:10" ht="13.2" x14ac:dyDescent="0.25">
      <c r="A56" s="143" t="s">
        <v>95</v>
      </c>
      <c r="B56" s="134" t="s">
        <v>97</v>
      </c>
      <c r="C56" s="115" t="s">
        <v>28</v>
      </c>
      <c r="D56" s="194">
        <f>0.25*J51</f>
        <v>138725</v>
      </c>
      <c r="E56" s="211" t="s">
        <v>56</v>
      </c>
      <c r="F56" s="115" t="s">
        <v>57</v>
      </c>
      <c r="G56" s="212" t="s">
        <v>28</v>
      </c>
      <c r="H56" s="213">
        <f>IF(D56&gt;J48,J48,D56)</f>
        <v>0</v>
      </c>
      <c r="I56" s="140"/>
      <c r="J56" s="139"/>
    </row>
    <row r="57" spans="1:10" x14ac:dyDescent="0.2">
      <c r="A57" s="143" t="s">
        <v>96</v>
      </c>
      <c r="B57" s="134" t="s">
        <v>98</v>
      </c>
      <c r="C57" s="115" t="s">
        <v>28</v>
      </c>
      <c r="G57" s="214"/>
      <c r="H57" s="148">
        <f>IF(D56&lt;J48,(J48-D56)*0.5,0)</f>
        <v>0</v>
      </c>
      <c r="I57" s="122"/>
      <c r="J57" s="192">
        <f>H56+H57</f>
        <v>0</v>
      </c>
    </row>
    <row r="58" spans="1:10" ht="4.6500000000000004" customHeight="1" x14ac:dyDescent="0.2">
      <c r="A58" s="120"/>
      <c r="B58" s="118"/>
      <c r="C58" s="119"/>
      <c r="D58" s="119"/>
      <c r="E58" s="119"/>
      <c r="F58" s="119"/>
      <c r="G58" s="119"/>
      <c r="H58" s="117"/>
      <c r="I58" s="118"/>
      <c r="J58" s="117"/>
    </row>
    <row r="59" spans="1:10" ht="4.6500000000000004" customHeight="1" x14ac:dyDescent="0.25">
      <c r="A59" s="125"/>
      <c r="B59" s="124"/>
      <c r="H59" s="123"/>
      <c r="I59" s="122"/>
      <c r="J59" s="123"/>
    </row>
    <row r="60" spans="1:10" ht="12" x14ac:dyDescent="0.25">
      <c r="A60" s="125">
        <v>9</v>
      </c>
      <c r="B60" s="124" t="s">
        <v>99</v>
      </c>
      <c r="H60" s="123"/>
      <c r="I60" s="124"/>
      <c r="J60" s="121">
        <f>J51+J57</f>
        <v>554900</v>
      </c>
    </row>
    <row r="61" spans="1:10" ht="4.6500000000000004" customHeight="1" x14ac:dyDescent="0.2">
      <c r="A61" s="120"/>
      <c r="B61" s="118"/>
      <c r="C61" s="119"/>
      <c r="D61" s="119"/>
      <c r="E61" s="119"/>
      <c r="F61" s="119"/>
      <c r="G61" s="119"/>
      <c r="H61" s="117"/>
      <c r="I61" s="118"/>
      <c r="J61" s="117"/>
    </row>
    <row r="62" spans="1:10" ht="4.95" customHeight="1" x14ac:dyDescent="0.2"/>
    <row r="63" spans="1:10" ht="12.15" customHeight="1" x14ac:dyDescent="0.2">
      <c r="A63" s="632" t="s">
        <v>232</v>
      </c>
      <c r="B63" s="633"/>
      <c r="C63" s="633"/>
      <c r="D63" s="633"/>
      <c r="E63" s="633"/>
      <c r="F63" s="633"/>
      <c r="G63" s="633"/>
      <c r="H63" s="633"/>
      <c r="I63" s="633"/>
      <c r="J63" s="633"/>
    </row>
    <row r="64" spans="1:10" ht="12.15" customHeight="1" x14ac:dyDescent="0.2">
      <c r="A64" s="633"/>
      <c r="B64" s="633"/>
      <c r="C64" s="633"/>
      <c r="D64" s="633"/>
      <c r="E64" s="633"/>
      <c r="F64" s="633"/>
      <c r="G64" s="633"/>
      <c r="H64" s="633"/>
      <c r="I64" s="633"/>
      <c r="J64" s="633"/>
    </row>
    <row r="65" spans="1:10" ht="12.15" customHeight="1" x14ac:dyDescent="0.2">
      <c r="A65" s="633"/>
      <c r="B65" s="633"/>
      <c r="C65" s="633"/>
      <c r="D65" s="633"/>
      <c r="E65" s="633"/>
      <c r="F65" s="633"/>
      <c r="G65" s="633"/>
      <c r="H65" s="633"/>
      <c r="I65" s="633"/>
      <c r="J65" s="633"/>
    </row>
    <row r="66" spans="1:10" ht="12.15" customHeight="1" x14ac:dyDescent="0.2">
      <c r="A66" s="633"/>
      <c r="B66" s="633"/>
      <c r="C66" s="633"/>
      <c r="D66" s="633"/>
      <c r="E66" s="633"/>
      <c r="F66" s="633"/>
      <c r="G66" s="633"/>
      <c r="H66" s="633"/>
      <c r="I66" s="633"/>
      <c r="J66" s="633"/>
    </row>
    <row r="67" spans="1:10" ht="12.15" customHeight="1" x14ac:dyDescent="0.2">
      <c r="A67" s="633"/>
      <c r="B67" s="633"/>
      <c r="C67" s="633"/>
      <c r="D67" s="633"/>
      <c r="E67" s="633"/>
      <c r="F67" s="633"/>
      <c r="G67" s="633"/>
      <c r="H67" s="633"/>
      <c r="I67" s="633"/>
      <c r="J67" s="633"/>
    </row>
    <row r="68" spans="1:10" ht="12.15" customHeight="1" x14ac:dyDescent="0.2">
      <c r="A68" s="633"/>
      <c r="B68" s="633"/>
      <c r="C68" s="633"/>
      <c r="D68" s="633"/>
      <c r="E68" s="633"/>
      <c r="F68" s="633"/>
      <c r="G68" s="633"/>
      <c r="H68" s="633"/>
      <c r="I68" s="633"/>
      <c r="J68" s="633"/>
    </row>
    <row r="69" spans="1:10" ht="12.15" customHeight="1" x14ac:dyDescent="0.2">
      <c r="A69" s="633"/>
      <c r="B69" s="633"/>
      <c r="C69" s="633"/>
      <c r="D69" s="633"/>
      <c r="E69" s="633"/>
      <c r="F69" s="633"/>
      <c r="G69" s="633"/>
      <c r="H69" s="633"/>
      <c r="I69" s="633"/>
      <c r="J69" s="633"/>
    </row>
    <row r="70" spans="1:10" ht="12.15" customHeight="1" x14ac:dyDescent="0.2">
      <c r="A70" s="633"/>
      <c r="B70" s="633"/>
      <c r="C70" s="633"/>
      <c r="D70" s="633"/>
      <c r="E70" s="633"/>
      <c r="F70" s="633"/>
      <c r="G70" s="633"/>
      <c r="H70" s="633"/>
      <c r="I70" s="633"/>
      <c r="J70" s="633"/>
    </row>
    <row r="71" spans="1:10" ht="12.15" customHeight="1" x14ac:dyDescent="0.2">
      <c r="A71" s="633"/>
      <c r="B71" s="633"/>
      <c r="C71" s="633"/>
      <c r="D71" s="633"/>
      <c r="E71" s="633"/>
      <c r="F71" s="633"/>
      <c r="G71" s="633"/>
      <c r="H71" s="633"/>
      <c r="I71" s="633"/>
      <c r="J71" s="633"/>
    </row>
    <row r="72" spans="1:10" ht="12.15" customHeight="1" x14ac:dyDescent="0.2">
      <c r="A72" s="633"/>
      <c r="B72" s="633"/>
      <c r="C72" s="633"/>
      <c r="D72" s="633"/>
      <c r="E72" s="633"/>
      <c r="F72" s="633"/>
      <c r="G72" s="633"/>
      <c r="H72" s="633"/>
      <c r="I72" s="633"/>
      <c r="J72" s="633"/>
    </row>
    <row r="73" spans="1:10" ht="12.15" customHeight="1" x14ac:dyDescent="0.2">
      <c r="A73" s="633"/>
      <c r="B73" s="633"/>
      <c r="C73" s="633"/>
      <c r="D73" s="633"/>
      <c r="E73" s="633"/>
      <c r="F73" s="633"/>
      <c r="G73" s="633"/>
      <c r="H73" s="633"/>
      <c r="I73" s="633"/>
      <c r="J73" s="633"/>
    </row>
    <row r="74" spans="1:10" ht="12.15" customHeight="1" x14ac:dyDescent="0.2">
      <c r="A74" s="633"/>
      <c r="B74" s="633"/>
      <c r="C74" s="633"/>
      <c r="D74" s="633"/>
      <c r="E74" s="633"/>
      <c r="F74" s="633"/>
      <c r="G74" s="633"/>
      <c r="H74" s="633"/>
      <c r="I74" s="633"/>
      <c r="J74" s="633"/>
    </row>
    <row r="75" spans="1:10" ht="12.15" customHeight="1" x14ac:dyDescent="0.2">
      <c r="A75" s="633"/>
      <c r="B75" s="633"/>
      <c r="C75" s="633"/>
      <c r="D75" s="633"/>
      <c r="E75" s="633"/>
      <c r="F75" s="633"/>
      <c r="G75" s="633"/>
      <c r="H75" s="633"/>
      <c r="I75" s="633"/>
      <c r="J75" s="633"/>
    </row>
    <row r="76" spans="1:10" ht="12.15" customHeight="1" x14ac:dyDescent="0.2">
      <c r="A76" s="633"/>
      <c r="B76" s="633"/>
      <c r="C76" s="633"/>
      <c r="D76" s="633"/>
      <c r="E76" s="633"/>
      <c r="F76" s="633"/>
      <c r="G76" s="633"/>
      <c r="H76" s="633"/>
      <c r="I76" s="633"/>
      <c r="J76" s="633"/>
    </row>
    <row r="77" spans="1:10" ht="12.15" customHeight="1" x14ac:dyDescent="0.2">
      <c r="A77" s="633"/>
      <c r="B77" s="633"/>
      <c r="C77" s="633"/>
      <c r="D77" s="633"/>
      <c r="E77" s="633"/>
      <c r="F77" s="633"/>
      <c r="G77" s="633"/>
      <c r="H77" s="633"/>
      <c r="I77" s="633"/>
      <c r="J77" s="633"/>
    </row>
    <row r="78" spans="1:10" ht="23.25" customHeight="1" x14ac:dyDescent="0.2">
      <c r="A78" s="633"/>
      <c r="B78" s="633"/>
      <c r="C78" s="633"/>
      <c r="D78" s="633"/>
      <c r="E78" s="633"/>
      <c r="F78" s="633"/>
      <c r="G78" s="633"/>
      <c r="H78" s="633"/>
      <c r="I78" s="633"/>
      <c r="J78" s="633"/>
    </row>
    <row r="79" spans="1:10" ht="13.2" x14ac:dyDescent="0.25">
      <c r="A79" s="187"/>
      <c r="B79" s="187"/>
      <c r="C79" s="187"/>
      <c r="D79" s="187"/>
      <c r="E79" s="187"/>
      <c r="F79" s="187"/>
      <c r="G79" s="187"/>
      <c r="H79" s="187"/>
      <c r="I79" s="187"/>
      <c r="J79" s="187"/>
    </row>
    <row r="80" spans="1:10" ht="13.2" x14ac:dyDescent="0.25">
      <c r="A80" s="187"/>
      <c r="B80" s="187"/>
      <c r="C80" s="187"/>
      <c r="D80" s="187"/>
      <c r="E80" s="187"/>
      <c r="F80" s="187"/>
      <c r="G80" s="187"/>
      <c r="H80" s="187"/>
      <c r="I80" s="187"/>
      <c r="J80" s="187"/>
    </row>
    <row r="81" spans="1:10" ht="13.2" x14ac:dyDescent="0.25">
      <c r="A81" s="628"/>
      <c r="B81" s="628"/>
      <c r="C81" s="628"/>
      <c r="D81" s="628"/>
      <c r="E81" s="628"/>
      <c r="F81" s="628"/>
      <c r="G81" s="187"/>
      <c r="H81" s="187"/>
      <c r="I81" s="187"/>
      <c r="J81" s="187"/>
    </row>
    <row r="82" spans="1:10" ht="13.2" x14ac:dyDescent="0.25">
      <c r="A82" s="187"/>
      <c r="B82" s="187"/>
      <c r="C82" s="187"/>
      <c r="D82" s="187"/>
      <c r="E82" s="187"/>
      <c r="F82" s="187"/>
      <c r="G82" s="187"/>
      <c r="H82" s="187"/>
      <c r="I82" s="187"/>
      <c r="J82" s="187"/>
    </row>
    <row r="89" spans="1:10" ht="15" customHeight="1" x14ac:dyDescent="0.2"/>
  </sheetData>
  <sheetProtection algorithmName="SHA-512" hashValue="oSMLwTCKp/VVWgsAjI1nb7uuVAODmfxxaWTh5D0TdEz0BzC05LceAUm7GGQ58p/UzXj8bSalhSB2J/1g2ji97A==" saltValue="iV9UW7t+GOnFUQU2FdaGvA==" spinCount="100000" sheet="1" objects="1" scenarios="1" selectLockedCells="1"/>
  <mergeCells count="7">
    <mergeCell ref="A81:F81"/>
    <mergeCell ref="B18:F18"/>
    <mergeCell ref="B26:F26"/>
    <mergeCell ref="B27:F27"/>
    <mergeCell ref="B28:F28"/>
    <mergeCell ref="B41:F41"/>
    <mergeCell ref="A63:J78"/>
  </mergeCells>
  <pageMargins left="0.78740157480314965" right="0.6692913385826772" top="0.82677165354330717" bottom="0.43307086614173229" header="0.31496062992125984" footer="0.19685039370078741"/>
  <pageSetup paperSize="9" scale="95" orientation="portrait" r:id="rId1"/>
  <headerFooter alignWithMargins="0">
    <oddHeader>&amp;L&amp;"Arial,Fett"&amp;12Anlage &amp;A
&amp;"Arial,Standard"&amp;10zum Vertrag Stadt .... /..............................................&amp;RAngebot vom
.....................................</oddHeader>
    <oddFooter>&amp;L&amp;F&amp;RSeite &amp;P von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00B050"/>
    <pageSetUpPr fitToPage="1"/>
  </sheetPr>
  <dimension ref="A1:M68"/>
  <sheetViews>
    <sheetView showGridLines="0" showRuler="0" view="pageLayout" zoomScaleNormal="100" zoomScaleSheetLayoutView="100" workbookViewId="0">
      <selection activeCell="B20" sqref="B20"/>
    </sheetView>
  </sheetViews>
  <sheetFormatPr baseColWidth="10" defaultColWidth="11.33203125" defaultRowHeight="11.4" x14ac:dyDescent="0.2"/>
  <cols>
    <col min="1" max="1" width="4.109375" style="162" customWidth="1"/>
    <col min="2" max="2" width="3.6640625" style="115" customWidth="1"/>
    <col min="3" max="3" width="17.109375" style="115" customWidth="1"/>
    <col min="4" max="10" width="9" style="115" customWidth="1"/>
    <col min="11" max="16384" width="11.33203125" style="115"/>
  </cols>
  <sheetData>
    <row r="1" spans="1:10" ht="4.6500000000000004" customHeight="1" x14ac:dyDescent="0.2">
      <c r="A1" s="161"/>
      <c r="B1" s="128"/>
      <c r="C1" s="128"/>
      <c r="D1" s="128"/>
      <c r="E1" s="128"/>
      <c r="F1" s="128"/>
      <c r="G1" s="128"/>
      <c r="H1" s="128"/>
      <c r="I1" s="128"/>
      <c r="J1" s="126"/>
    </row>
    <row r="2" spans="1:10" ht="12" x14ac:dyDescent="0.25">
      <c r="A2" s="124" t="s">
        <v>171</v>
      </c>
      <c r="J2" s="158"/>
    </row>
    <row r="3" spans="1:10" ht="12.75" customHeight="1" x14ac:dyDescent="0.25">
      <c r="A3" s="191"/>
      <c r="J3" s="158"/>
    </row>
    <row r="4" spans="1:10" ht="4.6500000000000004" customHeight="1" x14ac:dyDescent="0.2">
      <c r="A4" s="118"/>
      <c r="B4" s="119"/>
      <c r="C4" s="119"/>
      <c r="D4" s="119"/>
      <c r="E4" s="119"/>
      <c r="F4" s="119"/>
      <c r="J4" s="123"/>
    </row>
    <row r="5" spans="1:10" ht="4.6500000000000004" customHeight="1" x14ac:dyDescent="0.2">
      <c r="A5" s="190"/>
      <c r="B5" s="128"/>
      <c r="C5" s="128"/>
      <c r="D5" s="128"/>
      <c r="E5" s="128"/>
      <c r="F5" s="128"/>
      <c r="G5" s="128"/>
      <c r="H5" s="128"/>
      <c r="I5" s="128"/>
      <c r="J5" s="126"/>
    </row>
    <row r="6" spans="1:10" ht="12" x14ac:dyDescent="0.25">
      <c r="A6" s="124" t="s">
        <v>476</v>
      </c>
      <c r="F6" s="136"/>
      <c r="G6" s="155"/>
      <c r="J6" s="123"/>
    </row>
    <row r="7" spans="1:10" ht="12" x14ac:dyDescent="0.25">
      <c r="A7" s="124" t="s">
        <v>459</v>
      </c>
      <c r="B7" s="136"/>
      <c r="D7" s="116"/>
      <c r="E7" s="116"/>
      <c r="J7" s="123"/>
    </row>
    <row r="8" spans="1:10" ht="12" x14ac:dyDescent="0.25">
      <c r="A8" s="124"/>
      <c r="B8" s="136"/>
      <c r="D8" s="116"/>
      <c r="E8" s="116"/>
      <c r="J8" s="123"/>
    </row>
    <row r="9" spans="1:10" ht="12" x14ac:dyDescent="0.25">
      <c r="A9" s="124"/>
      <c r="B9" s="136"/>
      <c r="D9" s="116"/>
      <c r="E9" s="116"/>
      <c r="J9" s="123"/>
    </row>
    <row r="10" spans="1:10" ht="12" x14ac:dyDescent="0.25">
      <c r="A10" s="124"/>
      <c r="B10" s="136"/>
      <c r="D10" s="116"/>
      <c r="E10" s="116"/>
      <c r="J10" s="123"/>
    </row>
    <row r="11" spans="1:10" ht="12" x14ac:dyDescent="0.25">
      <c r="A11" s="124"/>
      <c r="B11" s="136"/>
      <c r="D11" s="116"/>
      <c r="E11" s="116"/>
      <c r="J11" s="123"/>
    </row>
    <row r="12" spans="1:10" ht="4.6500000000000004" customHeight="1" x14ac:dyDescent="0.2">
      <c r="A12" s="118"/>
      <c r="B12" s="119"/>
      <c r="C12" s="119"/>
      <c r="D12" s="119"/>
      <c r="E12" s="119"/>
      <c r="F12" s="119"/>
      <c r="G12" s="119"/>
      <c r="H12" s="119"/>
      <c r="I12" s="119"/>
      <c r="J12" s="117"/>
    </row>
    <row r="13" spans="1:10" ht="4.6500000000000004" customHeight="1" x14ac:dyDescent="0.2">
      <c r="A13" s="189"/>
      <c r="J13" s="128"/>
    </row>
    <row r="14" spans="1:10" ht="4.6500000000000004" customHeight="1" x14ac:dyDescent="0.2">
      <c r="A14" s="181"/>
      <c r="B14" s="127"/>
      <c r="C14" s="128"/>
      <c r="D14" s="128"/>
      <c r="E14" s="128"/>
      <c r="F14" s="128"/>
      <c r="G14" s="128"/>
      <c r="H14" s="128"/>
      <c r="I14" s="128"/>
      <c r="J14" s="126"/>
    </row>
    <row r="15" spans="1:10" ht="12" x14ac:dyDescent="0.25">
      <c r="A15" s="151" t="s">
        <v>5</v>
      </c>
      <c r="B15" s="124" t="s">
        <v>172</v>
      </c>
      <c r="J15" s="123"/>
    </row>
    <row r="16" spans="1:10" x14ac:dyDescent="0.2">
      <c r="A16" s="185" t="s">
        <v>9</v>
      </c>
      <c r="B16" s="118" t="s">
        <v>120</v>
      </c>
      <c r="C16" s="119"/>
      <c r="D16" s="119"/>
      <c r="E16" s="119"/>
      <c r="F16" s="119"/>
      <c r="G16" s="119"/>
      <c r="H16" s="119"/>
      <c r="I16" s="119"/>
      <c r="J16" s="117"/>
    </row>
    <row r="17" spans="1:13" ht="4.6500000000000004" customHeight="1" x14ac:dyDescent="0.2">
      <c r="A17" s="181"/>
      <c r="D17" s="127"/>
      <c r="I17" s="127"/>
      <c r="J17" s="126"/>
    </row>
    <row r="18" spans="1:13" x14ac:dyDescent="0.2">
      <c r="A18" s="179" t="s">
        <v>22</v>
      </c>
      <c r="B18" s="634" t="s">
        <v>76</v>
      </c>
      <c r="C18" s="635"/>
      <c r="D18" s="634" t="s">
        <v>77</v>
      </c>
      <c r="E18" s="636"/>
      <c r="F18" s="636"/>
      <c r="G18" s="636"/>
      <c r="H18" s="635"/>
      <c r="I18" s="636" t="s">
        <v>146</v>
      </c>
      <c r="J18" s="635"/>
    </row>
    <row r="19" spans="1:13" x14ac:dyDescent="0.2">
      <c r="A19" s="176"/>
      <c r="B19" s="634" t="s">
        <v>173</v>
      </c>
      <c r="C19" s="635"/>
      <c r="D19" s="151" t="s">
        <v>78</v>
      </c>
      <c r="E19" s="151" t="s">
        <v>142</v>
      </c>
      <c r="F19" s="151" t="s">
        <v>79</v>
      </c>
      <c r="G19" s="151" t="s">
        <v>103</v>
      </c>
      <c r="H19" s="151" t="s">
        <v>78</v>
      </c>
      <c r="I19" s="151" t="s">
        <v>153</v>
      </c>
      <c r="J19" s="167" t="s">
        <v>80</v>
      </c>
    </row>
    <row r="20" spans="1:13" x14ac:dyDescent="0.2">
      <c r="A20" s="176"/>
      <c r="B20" s="164" t="s">
        <v>81</v>
      </c>
      <c r="C20" s="167" t="s">
        <v>34</v>
      </c>
      <c r="D20" s="151" t="s">
        <v>142</v>
      </c>
      <c r="E20" s="151"/>
      <c r="F20" s="151" t="s">
        <v>141</v>
      </c>
      <c r="G20" s="151"/>
      <c r="H20" s="151" t="s">
        <v>103</v>
      </c>
      <c r="I20" s="151" t="s">
        <v>152</v>
      </c>
      <c r="J20" s="167"/>
    </row>
    <row r="21" spans="1:13" ht="4.6500000000000004" customHeight="1" x14ac:dyDescent="0.2">
      <c r="A21" s="176"/>
      <c r="B21" s="178"/>
      <c r="C21" s="117"/>
      <c r="D21" s="178"/>
      <c r="E21" s="178"/>
      <c r="F21" s="178"/>
      <c r="G21" s="178"/>
      <c r="H21" s="178"/>
      <c r="I21" s="178"/>
      <c r="J21" s="117"/>
    </row>
    <row r="22" spans="1:13" ht="4.6500000000000004" customHeight="1" x14ac:dyDescent="0.2">
      <c r="A22" s="176"/>
      <c r="B22" s="164"/>
      <c r="C22" s="123"/>
      <c r="D22" s="164"/>
      <c r="E22" s="164"/>
      <c r="F22" s="164"/>
      <c r="G22" s="164"/>
      <c r="H22" s="164"/>
      <c r="I22" s="164"/>
      <c r="J22" s="123"/>
    </row>
    <row r="23" spans="1:13" x14ac:dyDescent="0.2">
      <c r="A23" s="176"/>
      <c r="B23" s="151">
        <v>1</v>
      </c>
      <c r="C23" s="123" t="s">
        <v>174</v>
      </c>
      <c r="D23" s="151"/>
      <c r="E23" s="151"/>
      <c r="F23" s="151"/>
      <c r="G23" s="151"/>
      <c r="H23" s="151"/>
      <c r="I23" s="637" t="s">
        <v>103</v>
      </c>
      <c r="J23" s="637">
        <v>4</v>
      </c>
    </row>
    <row r="24" spans="1:13" ht="12.15" customHeight="1" x14ac:dyDescent="0.2">
      <c r="A24" s="176"/>
      <c r="B24" s="151"/>
      <c r="C24" s="123" t="s">
        <v>175</v>
      </c>
      <c r="D24" s="151">
        <v>1</v>
      </c>
      <c r="E24" s="151">
        <v>2</v>
      </c>
      <c r="F24" s="151">
        <v>3</v>
      </c>
      <c r="G24" s="151">
        <v>4</v>
      </c>
      <c r="H24" s="151">
        <v>5</v>
      </c>
      <c r="I24" s="638"/>
      <c r="J24" s="638"/>
    </row>
    <row r="25" spans="1:13" ht="12.15" customHeight="1" x14ac:dyDescent="0.2">
      <c r="A25" s="176"/>
      <c r="B25" s="185"/>
      <c r="C25" s="117" t="s">
        <v>176</v>
      </c>
      <c r="D25" s="178"/>
      <c r="E25" s="178"/>
      <c r="F25" s="178"/>
      <c r="G25" s="178"/>
      <c r="H25" s="178"/>
      <c r="I25" s="639"/>
      <c r="J25" s="639"/>
    </row>
    <row r="26" spans="1:13" ht="13.2" x14ac:dyDescent="0.25">
      <c r="A26" s="176"/>
      <c r="B26" s="151">
        <v>2</v>
      </c>
      <c r="C26" s="164" t="s">
        <v>177</v>
      </c>
      <c r="D26" s="641">
        <v>1</v>
      </c>
      <c r="E26" s="641">
        <v>2</v>
      </c>
      <c r="F26" s="641">
        <v>3</v>
      </c>
      <c r="G26" s="641">
        <v>4</v>
      </c>
      <c r="H26" s="641">
        <v>5</v>
      </c>
      <c r="I26" s="637" t="s">
        <v>256</v>
      </c>
      <c r="J26" s="637">
        <v>3</v>
      </c>
      <c r="M26" s="187"/>
    </row>
    <row r="27" spans="1:13" ht="13.2" x14ac:dyDescent="0.2">
      <c r="A27" s="176"/>
      <c r="B27" s="185"/>
      <c r="C27" s="178" t="s">
        <v>178</v>
      </c>
      <c r="D27" s="642"/>
      <c r="E27" s="642"/>
      <c r="F27" s="642"/>
      <c r="G27" s="642"/>
      <c r="H27" s="642"/>
      <c r="I27" s="639"/>
      <c r="J27" s="639"/>
    </row>
    <row r="28" spans="1:13" x14ac:dyDescent="0.2">
      <c r="A28" s="176"/>
      <c r="B28" s="151">
        <v>3</v>
      </c>
      <c r="C28" s="123" t="s">
        <v>179</v>
      </c>
      <c r="D28" s="641">
        <v>1</v>
      </c>
      <c r="E28" s="641">
        <v>2</v>
      </c>
      <c r="F28" s="641">
        <v>3</v>
      </c>
      <c r="G28" s="641">
        <v>4</v>
      </c>
      <c r="H28" s="641">
        <v>5</v>
      </c>
      <c r="I28" s="637" t="s">
        <v>103</v>
      </c>
      <c r="J28" s="637">
        <v>4</v>
      </c>
    </row>
    <row r="29" spans="1:13" ht="12.15" customHeight="1" x14ac:dyDescent="0.2">
      <c r="A29" s="176"/>
      <c r="B29" s="151"/>
      <c r="C29" s="123" t="s">
        <v>180</v>
      </c>
      <c r="D29" s="641"/>
      <c r="E29" s="643"/>
      <c r="F29" s="643"/>
      <c r="G29" s="643"/>
      <c r="H29" s="643"/>
      <c r="I29" s="638"/>
      <c r="J29" s="638"/>
    </row>
    <row r="30" spans="1:13" ht="12.15" customHeight="1" x14ac:dyDescent="0.2">
      <c r="A30" s="176"/>
      <c r="B30" s="185"/>
      <c r="C30" s="117" t="s">
        <v>181</v>
      </c>
      <c r="D30" s="642"/>
      <c r="E30" s="644"/>
      <c r="F30" s="644"/>
      <c r="G30" s="644"/>
      <c r="H30" s="644"/>
      <c r="I30" s="639"/>
      <c r="J30" s="639"/>
    </row>
    <row r="31" spans="1:13" x14ac:dyDescent="0.2">
      <c r="A31" s="176"/>
      <c r="B31" s="186">
        <v>4</v>
      </c>
      <c r="C31" s="126" t="s">
        <v>182</v>
      </c>
      <c r="D31" s="646" t="s">
        <v>82</v>
      </c>
      <c r="E31" s="646" t="s">
        <v>183</v>
      </c>
      <c r="F31" s="647" t="s">
        <v>83</v>
      </c>
      <c r="G31" s="647" t="s">
        <v>84</v>
      </c>
      <c r="H31" s="647" t="s">
        <v>184</v>
      </c>
      <c r="I31" s="640" t="s">
        <v>256</v>
      </c>
      <c r="J31" s="640">
        <v>6</v>
      </c>
    </row>
    <row r="32" spans="1:13" ht="12.15" customHeight="1" x14ac:dyDescent="0.2">
      <c r="A32" s="176"/>
      <c r="B32" s="151"/>
      <c r="C32" s="123" t="s">
        <v>185</v>
      </c>
      <c r="D32" s="643"/>
      <c r="E32" s="643"/>
      <c r="F32" s="641"/>
      <c r="G32" s="641"/>
      <c r="H32" s="643"/>
      <c r="I32" s="638"/>
      <c r="J32" s="637"/>
    </row>
    <row r="33" spans="1:10" ht="12.15" customHeight="1" x14ac:dyDescent="0.2">
      <c r="A33" s="176"/>
      <c r="B33" s="151"/>
      <c r="C33" s="123" t="s">
        <v>186</v>
      </c>
      <c r="D33" s="643"/>
      <c r="E33" s="643"/>
      <c r="F33" s="641"/>
      <c r="G33" s="641"/>
      <c r="H33" s="643"/>
      <c r="I33" s="638"/>
      <c r="J33" s="637"/>
    </row>
    <row r="34" spans="1:10" ht="12.15" customHeight="1" x14ac:dyDescent="0.2">
      <c r="A34" s="176"/>
      <c r="B34" s="185"/>
      <c r="C34" s="117" t="s">
        <v>151</v>
      </c>
      <c r="D34" s="644"/>
      <c r="E34" s="644"/>
      <c r="F34" s="642"/>
      <c r="G34" s="642"/>
      <c r="H34" s="644"/>
      <c r="I34" s="639"/>
      <c r="J34" s="645"/>
    </row>
    <row r="35" spans="1:10" x14ac:dyDescent="0.2">
      <c r="A35" s="176"/>
      <c r="B35" s="151">
        <v>5</v>
      </c>
      <c r="C35" s="123" t="s">
        <v>187</v>
      </c>
      <c r="D35" s="641" t="s">
        <v>188</v>
      </c>
      <c r="E35" s="641" t="s">
        <v>189</v>
      </c>
      <c r="F35" s="641" t="s">
        <v>190</v>
      </c>
      <c r="G35" s="641" t="s">
        <v>191</v>
      </c>
      <c r="H35" s="641" t="s">
        <v>192</v>
      </c>
      <c r="I35" s="640" t="s">
        <v>256</v>
      </c>
      <c r="J35" s="637">
        <v>9</v>
      </c>
    </row>
    <row r="36" spans="1:10" ht="12.15" customHeight="1" x14ac:dyDescent="0.2">
      <c r="A36" s="176"/>
      <c r="B36" s="164"/>
      <c r="C36" s="123" t="s">
        <v>193</v>
      </c>
      <c r="D36" s="641"/>
      <c r="E36" s="641"/>
      <c r="F36" s="641"/>
      <c r="G36" s="641"/>
      <c r="H36" s="641"/>
      <c r="I36" s="638"/>
      <c r="J36" s="638"/>
    </row>
    <row r="37" spans="1:10" ht="4.6500000000000004" customHeight="1" x14ac:dyDescent="0.25">
      <c r="A37" s="172"/>
      <c r="B37" s="178"/>
      <c r="C37" s="117"/>
      <c r="D37" s="178"/>
      <c r="E37" s="178"/>
      <c r="F37" s="178"/>
      <c r="G37" s="178"/>
      <c r="H37" s="119"/>
      <c r="I37" s="184"/>
      <c r="J37" s="183"/>
    </row>
    <row r="38" spans="1:10" ht="4.6500000000000004" customHeight="1" x14ac:dyDescent="0.2">
      <c r="A38" s="181"/>
      <c r="B38" s="127"/>
      <c r="C38" s="126"/>
      <c r="D38" s="180"/>
      <c r="E38" s="180"/>
      <c r="F38" s="180"/>
      <c r="G38" s="180"/>
      <c r="H38" s="180"/>
      <c r="I38" s="180"/>
      <c r="J38" s="180"/>
    </row>
    <row r="39" spans="1:10" ht="13.2" x14ac:dyDescent="0.2">
      <c r="A39" s="179" t="s">
        <v>23</v>
      </c>
      <c r="B39" s="122" t="s">
        <v>194</v>
      </c>
      <c r="C39" s="123"/>
      <c r="D39" s="151" t="s">
        <v>85</v>
      </c>
      <c r="E39" s="151" t="s">
        <v>195</v>
      </c>
      <c r="F39" s="151" t="s">
        <v>196</v>
      </c>
      <c r="G39" s="151" t="s">
        <v>197</v>
      </c>
      <c r="H39" s="188" t="s">
        <v>198</v>
      </c>
      <c r="I39" s="164"/>
      <c r="J39" s="182">
        <f>J23+J26+J28+J31+J35</f>
        <v>26</v>
      </c>
    </row>
    <row r="40" spans="1:10" ht="4.6500000000000004" customHeight="1" x14ac:dyDescent="0.2">
      <c r="A40" s="172"/>
      <c r="B40" s="118"/>
      <c r="C40" s="117"/>
      <c r="D40" s="178"/>
      <c r="E40" s="178"/>
      <c r="F40" s="178"/>
      <c r="G40" s="178"/>
      <c r="H40" s="178"/>
      <c r="I40" s="164"/>
      <c r="J40" s="117"/>
    </row>
    <row r="41" spans="1:10" ht="4.6500000000000004" customHeight="1" x14ac:dyDescent="0.2">
      <c r="A41" s="181"/>
      <c r="B41" s="127"/>
      <c r="C41" s="126"/>
      <c r="D41" s="180"/>
      <c r="E41" s="180"/>
      <c r="F41" s="180"/>
      <c r="G41" s="180"/>
      <c r="H41" s="180"/>
      <c r="I41" s="180"/>
      <c r="J41" s="126"/>
    </row>
    <row r="42" spans="1:10" x14ac:dyDescent="0.2">
      <c r="A42" s="179" t="s">
        <v>58</v>
      </c>
      <c r="B42" s="122" t="s">
        <v>150</v>
      </c>
      <c r="C42" s="123"/>
      <c r="D42" s="641" t="s">
        <v>24</v>
      </c>
      <c r="E42" s="641" t="s">
        <v>25</v>
      </c>
      <c r="F42" s="641" t="s">
        <v>26</v>
      </c>
      <c r="G42" s="641" t="s">
        <v>71</v>
      </c>
      <c r="H42" s="641" t="s">
        <v>86</v>
      </c>
      <c r="I42" s="637" t="s">
        <v>103</v>
      </c>
      <c r="J42" s="653" t="s">
        <v>71</v>
      </c>
    </row>
    <row r="43" spans="1:10" ht="12.15" customHeight="1" x14ac:dyDescent="0.2">
      <c r="A43" s="176"/>
      <c r="B43" s="122" t="s">
        <v>199</v>
      </c>
      <c r="C43" s="123"/>
      <c r="D43" s="643"/>
      <c r="E43" s="643"/>
      <c r="F43" s="643"/>
      <c r="G43" s="643"/>
      <c r="H43" s="643"/>
      <c r="I43" s="638"/>
      <c r="J43" s="654"/>
    </row>
    <row r="44" spans="1:10" ht="4.6500000000000004" customHeight="1" x14ac:dyDescent="0.2">
      <c r="A44" s="172"/>
      <c r="B44" s="119"/>
      <c r="C44" s="117"/>
      <c r="D44" s="178"/>
      <c r="E44" s="178"/>
      <c r="F44" s="178"/>
      <c r="G44" s="178"/>
      <c r="H44" s="118"/>
      <c r="I44" s="178"/>
      <c r="J44" s="117"/>
    </row>
    <row r="45" spans="1:10" ht="5.25" customHeight="1" x14ac:dyDescent="0.2">
      <c r="A45" s="176"/>
      <c r="J45" s="123"/>
    </row>
    <row r="46" spans="1:10" x14ac:dyDescent="0.2">
      <c r="A46" s="176"/>
      <c r="B46" s="177" t="s">
        <v>87</v>
      </c>
      <c r="C46" s="174" t="s">
        <v>200</v>
      </c>
      <c r="D46" s="174"/>
      <c r="E46" s="174"/>
      <c r="F46" s="174"/>
      <c r="G46" s="174"/>
      <c r="H46" s="174"/>
      <c r="I46" s="174"/>
      <c r="J46" s="173"/>
    </row>
    <row r="47" spans="1:10" x14ac:dyDescent="0.2">
      <c r="A47" s="176"/>
      <c r="B47" s="177" t="s">
        <v>201</v>
      </c>
      <c r="C47" s="174" t="s">
        <v>88</v>
      </c>
      <c r="D47" s="174"/>
      <c r="E47" s="174"/>
      <c r="F47" s="174"/>
      <c r="G47" s="174"/>
      <c r="H47" s="174"/>
      <c r="I47" s="174"/>
      <c r="J47" s="173"/>
    </row>
    <row r="48" spans="1:10" x14ac:dyDescent="0.2">
      <c r="A48" s="176"/>
      <c r="B48" s="175"/>
      <c r="C48" s="174" t="s">
        <v>202</v>
      </c>
      <c r="D48" s="174"/>
      <c r="E48" s="174"/>
      <c r="F48" s="174"/>
      <c r="G48" s="174"/>
      <c r="H48" s="174"/>
      <c r="I48" s="174"/>
      <c r="J48" s="173"/>
    </row>
    <row r="49" spans="1:10" x14ac:dyDescent="0.2">
      <c r="A49" s="176"/>
      <c r="B49" s="175"/>
      <c r="C49" s="174" t="s">
        <v>89</v>
      </c>
      <c r="D49" s="174"/>
      <c r="E49" s="174"/>
      <c r="F49" s="174"/>
      <c r="G49" s="174"/>
      <c r="H49" s="174"/>
      <c r="I49" s="174"/>
      <c r="J49" s="173"/>
    </row>
    <row r="50" spans="1:10" ht="5.25" customHeight="1" x14ac:dyDescent="0.2">
      <c r="A50" s="172"/>
      <c r="B50" s="171"/>
      <c r="C50" s="170" t="s">
        <v>67</v>
      </c>
      <c r="D50" s="170"/>
      <c r="E50" s="170"/>
      <c r="F50" s="170"/>
      <c r="G50" s="170"/>
      <c r="H50" s="170"/>
      <c r="I50" s="170"/>
      <c r="J50" s="169"/>
    </row>
    <row r="51" spans="1:10" ht="4.6500000000000004" customHeight="1" x14ac:dyDescent="0.2">
      <c r="A51" s="189"/>
      <c r="B51" s="142"/>
      <c r="C51" s="142"/>
      <c r="D51" s="142"/>
      <c r="E51" s="142"/>
      <c r="F51" s="142"/>
      <c r="G51" s="142"/>
      <c r="H51" s="142"/>
      <c r="I51" s="142"/>
      <c r="J51" s="142"/>
    </row>
    <row r="52" spans="1:10" ht="12" hidden="1" x14ac:dyDescent="0.25">
      <c r="A52" s="186"/>
      <c r="B52" s="127"/>
      <c r="C52" s="128"/>
      <c r="D52" s="128"/>
      <c r="E52" s="128"/>
      <c r="F52" s="128"/>
      <c r="G52" s="128"/>
      <c r="H52" s="128"/>
      <c r="I52" s="128"/>
      <c r="J52" s="215"/>
    </row>
    <row r="53" spans="1:10" ht="12" hidden="1" x14ac:dyDescent="0.25">
      <c r="A53" s="166" t="s">
        <v>149</v>
      </c>
      <c r="B53" s="136" t="s">
        <v>148</v>
      </c>
      <c r="J53" s="168"/>
    </row>
    <row r="54" spans="1:10" hidden="1" x14ac:dyDescent="0.2">
      <c r="A54" s="216"/>
      <c r="B54" s="119"/>
      <c r="C54" s="119"/>
      <c r="D54" s="119"/>
      <c r="E54" s="119"/>
      <c r="F54" s="119"/>
      <c r="G54" s="119"/>
      <c r="H54" s="119"/>
      <c r="I54" s="119"/>
      <c r="J54" s="117"/>
    </row>
    <row r="55" spans="1:10" hidden="1" x14ac:dyDescent="0.2">
      <c r="A55" s="165"/>
      <c r="D55" s="122"/>
      <c r="I55" s="122"/>
      <c r="J55" s="123"/>
    </row>
    <row r="56" spans="1:10" hidden="1" x14ac:dyDescent="0.2">
      <c r="A56" s="166" t="s">
        <v>14</v>
      </c>
      <c r="B56" s="634" t="s">
        <v>76</v>
      </c>
      <c r="C56" s="635"/>
      <c r="D56" s="634" t="s">
        <v>147</v>
      </c>
      <c r="E56" s="636"/>
      <c r="F56" s="636"/>
      <c r="G56" s="636"/>
      <c r="H56" s="635"/>
      <c r="I56" s="634" t="s">
        <v>146</v>
      </c>
      <c r="J56" s="635"/>
    </row>
    <row r="57" spans="1:10" hidden="1" x14ac:dyDescent="0.2">
      <c r="A57" s="165"/>
      <c r="B57" s="634"/>
      <c r="C57" s="635"/>
      <c r="D57" s="151" t="s">
        <v>78</v>
      </c>
      <c r="E57" s="151" t="s">
        <v>142</v>
      </c>
      <c r="F57" s="151" t="s">
        <v>79</v>
      </c>
      <c r="G57" s="151" t="s">
        <v>145</v>
      </c>
      <c r="H57" s="151" t="s">
        <v>78</v>
      </c>
      <c r="I57" s="151" t="s">
        <v>144</v>
      </c>
      <c r="J57" s="167" t="s">
        <v>143</v>
      </c>
    </row>
    <row r="58" spans="1:10" hidden="1" x14ac:dyDescent="0.2">
      <c r="A58" s="165"/>
      <c r="B58" s="122"/>
      <c r="C58" s="167"/>
      <c r="D58" s="151" t="s">
        <v>142</v>
      </c>
      <c r="E58" s="151"/>
      <c r="F58" s="151" t="s">
        <v>141</v>
      </c>
      <c r="G58" s="151" t="s">
        <v>141</v>
      </c>
      <c r="H58" s="151" t="s">
        <v>140</v>
      </c>
      <c r="I58" s="151" t="s">
        <v>139</v>
      </c>
      <c r="J58" s="167" t="s">
        <v>138</v>
      </c>
    </row>
    <row r="59" spans="1:10" hidden="1" x14ac:dyDescent="0.2">
      <c r="A59" s="216"/>
      <c r="B59" s="118"/>
      <c r="C59" s="117"/>
      <c r="D59" s="178"/>
      <c r="E59" s="178"/>
      <c r="F59" s="178"/>
      <c r="G59" s="178"/>
      <c r="H59" s="178"/>
      <c r="I59" s="178"/>
      <c r="J59" s="117"/>
    </row>
    <row r="60" spans="1:10" hidden="1" x14ac:dyDescent="0.2">
      <c r="A60" s="165"/>
      <c r="B60" s="122"/>
      <c r="C60" s="123"/>
      <c r="D60" s="164"/>
      <c r="E60" s="164"/>
      <c r="F60" s="164"/>
      <c r="G60" s="164"/>
      <c r="H60" s="164"/>
      <c r="I60" s="164"/>
      <c r="J60" s="123"/>
    </row>
    <row r="61" spans="1:10" hidden="1" x14ac:dyDescent="0.2">
      <c r="A61" s="166" t="s">
        <v>16</v>
      </c>
      <c r="B61" s="655" t="s">
        <v>137</v>
      </c>
      <c r="C61" s="656"/>
      <c r="D61" s="648" t="s">
        <v>136</v>
      </c>
      <c r="E61" s="648" t="s">
        <v>135</v>
      </c>
      <c r="F61" s="648" t="s">
        <v>134</v>
      </c>
      <c r="G61" s="648" t="s">
        <v>133</v>
      </c>
      <c r="H61" s="648" t="s">
        <v>132</v>
      </c>
      <c r="I61" s="649"/>
      <c r="J61" s="651"/>
    </row>
    <row r="62" spans="1:10" hidden="1" x14ac:dyDescent="0.2">
      <c r="A62" s="165"/>
      <c r="B62" s="657"/>
      <c r="C62" s="656"/>
      <c r="D62" s="648"/>
      <c r="E62" s="648"/>
      <c r="F62" s="648"/>
      <c r="G62" s="648"/>
      <c r="H62" s="648"/>
      <c r="I62" s="650"/>
      <c r="J62" s="652"/>
    </row>
    <row r="63" spans="1:10" hidden="1" x14ac:dyDescent="0.2">
      <c r="A63" s="120"/>
      <c r="B63" s="118"/>
      <c r="C63" s="117"/>
      <c r="D63" s="178"/>
      <c r="E63" s="178"/>
      <c r="F63" s="178"/>
      <c r="G63" s="178"/>
      <c r="H63" s="119"/>
      <c r="I63" s="178"/>
      <c r="J63" s="117"/>
    </row>
    <row r="64" spans="1:10" hidden="1" x14ac:dyDescent="0.2">
      <c r="A64" s="161"/>
      <c r="B64" s="128"/>
      <c r="C64" s="128"/>
      <c r="D64" s="128"/>
      <c r="E64" s="128"/>
      <c r="F64" s="128"/>
      <c r="G64" s="128"/>
      <c r="H64" s="128"/>
      <c r="I64" s="128"/>
      <c r="J64" s="126"/>
    </row>
    <row r="65" spans="1:10" hidden="1" x14ac:dyDescent="0.2">
      <c r="A65" s="163" t="s">
        <v>131</v>
      </c>
      <c r="B65" s="115" t="s">
        <v>130</v>
      </c>
      <c r="J65" s="123"/>
    </row>
    <row r="66" spans="1:10" hidden="1" x14ac:dyDescent="0.2">
      <c r="A66" s="163"/>
      <c r="B66" s="115" t="s">
        <v>129</v>
      </c>
      <c r="J66" s="123"/>
    </row>
    <row r="67" spans="1:10" hidden="1" x14ac:dyDescent="0.2">
      <c r="A67" s="163"/>
      <c r="B67" s="115" t="s">
        <v>128</v>
      </c>
      <c r="J67" s="123"/>
    </row>
    <row r="68" spans="1:10" hidden="1" x14ac:dyDescent="0.2">
      <c r="A68" s="157"/>
      <c r="B68" s="119"/>
      <c r="C68" s="119"/>
      <c r="D68" s="119"/>
      <c r="E68" s="119"/>
      <c r="F68" s="119"/>
      <c r="G68" s="119"/>
      <c r="H68" s="119"/>
      <c r="I68" s="119"/>
      <c r="J68" s="117"/>
    </row>
  </sheetData>
  <sheetProtection algorithmName="SHA-512" hashValue="DW8e8FWLi7CkrrNpRqmNacWdvWQec52IavXrLesJUT/sUtuev30dF8PrJYDw2blsaka3EuqSuj2chlcHkPYT0g==" saltValue="sIiYZ93KtXqq4Pob/ZDnRQ==" spinCount="100000" sheet="1" objects="1" scenarios="1" selectLockedCells="1"/>
  <mergeCells count="53">
    <mergeCell ref="H61:H62"/>
    <mergeCell ref="I61:I62"/>
    <mergeCell ref="J61:J62"/>
    <mergeCell ref="J42:J43"/>
    <mergeCell ref="B56:C56"/>
    <mergeCell ref="D56:H56"/>
    <mergeCell ref="I56:J56"/>
    <mergeCell ref="B57:C57"/>
    <mergeCell ref="B61:C62"/>
    <mergeCell ref="D61:D62"/>
    <mergeCell ref="E61:E62"/>
    <mergeCell ref="F61:F62"/>
    <mergeCell ref="G61:G62"/>
    <mergeCell ref="D42:D43"/>
    <mergeCell ref="E42:E43"/>
    <mergeCell ref="F42:F43"/>
    <mergeCell ref="G42:G43"/>
    <mergeCell ref="H42:H43"/>
    <mergeCell ref="I42:I43"/>
    <mergeCell ref="J31:J34"/>
    <mergeCell ref="D35:D36"/>
    <mergeCell ref="E35:E36"/>
    <mergeCell ref="F35:F36"/>
    <mergeCell ref="G35:G36"/>
    <mergeCell ref="H35:H36"/>
    <mergeCell ref="I35:I36"/>
    <mergeCell ref="J35:J36"/>
    <mergeCell ref="D31:D34"/>
    <mergeCell ref="E31:E34"/>
    <mergeCell ref="F31:F34"/>
    <mergeCell ref="G31:G34"/>
    <mergeCell ref="H31:H34"/>
    <mergeCell ref="I31:I34"/>
    <mergeCell ref="J26:J27"/>
    <mergeCell ref="D28:D30"/>
    <mergeCell ref="E28:E30"/>
    <mergeCell ref="F28:F30"/>
    <mergeCell ref="G28:G30"/>
    <mergeCell ref="H28:H30"/>
    <mergeCell ref="I28:I30"/>
    <mergeCell ref="J28:J30"/>
    <mergeCell ref="D26:D27"/>
    <mergeCell ref="E26:E27"/>
    <mergeCell ref="F26:F27"/>
    <mergeCell ref="G26:G27"/>
    <mergeCell ref="H26:H27"/>
    <mergeCell ref="I26:I27"/>
    <mergeCell ref="B18:C18"/>
    <mergeCell ref="D18:H18"/>
    <mergeCell ref="I18:J18"/>
    <mergeCell ref="B19:C19"/>
    <mergeCell ref="I23:I25"/>
    <mergeCell ref="J23:J25"/>
  </mergeCells>
  <pageMargins left="0.78740157480314965" right="0.68" top="0.83" bottom="0.42" header="0.31496062992125984" footer="0.2"/>
  <pageSetup paperSize="9" scale="99" orientation="portrait" r:id="rId1"/>
  <headerFooter alignWithMargins="0">
    <oddHeader>&amp;L&amp;"Arial,Fett"&amp;12Anlage &amp;A
&amp;"Arial,Standard"&amp;10zum Vertrag Stadt .... /..............................................&amp;RAngebot vom
.....................................</oddHeader>
    <oddFooter>&amp;L&amp;F&amp;RSeite &amp;P von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FFFF00"/>
    <pageSetUpPr fitToPage="1"/>
  </sheetPr>
  <dimension ref="A1:M87"/>
  <sheetViews>
    <sheetView showGridLines="0" showRuler="0" view="pageLayout" topLeftCell="A13" zoomScale="70" zoomScaleNormal="100" zoomScaleSheetLayoutView="100" zoomScalePageLayoutView="70" workbookViewId="0">
      <selection activeCell="C30" sqref="C30"/>
    </sheetView>
  </sheetViews>
  <sheetFormatPr baseColWidth="10" defaultColWidth="9" defaultRowHeight="11.4" x14ac:dyDescent="0.2"/>
  <cols>
    <col min="1" max="1" width="4.33203125" style="115" customWidth="1"/>
    <col min="2" max="2" width="10.21875" style="115" customWidth="1"/>
    <col min="3" max="3" width="5.77734375" style="115" customWidth="1"/>
    <col min="4" max="4" width="36.109375" style="115" customWidth="1"/>
    <col min="5" max="5" width="10" style="115" customWidth="1"/>
    <col min="6" max="6" width="13" style="115" bestFit="1" customWidth="1"/>
    <col min="7" max="7" width="11.77734375" style="115" bestFit="1" customWidth="1"/>
    <col min="8" max="8" width="2.109375" style="115" customWidth="1"/>
    <col min="9" max="9" width="19.21875" style="115" customWidth="1"/>
    <col min="10" max="10" width="15.33203125" style="115" customWidth="1"/>
    <col min="11" max="11" width="15.6640625" style="115" customWidth="1"/>
    <col min="12" max="16384" width="9" style="115"/>
  </cols>
  <sheetData>
    <row r="1" spans="1:11" ht="4.6500000000000004" customHeight="1" x14ac:dyDescent="0.2">
      <c r="A1" s="665"/>
      <c r="B1" s="666"/>
      <c r="C1" s="666"/>
      <c r="D1" s="666"/>
      <c r="E1" s="666"/>
      <c r="F1" s="666"/>
      <c r="G1" s="666"/>
      <c r="H1" s="666"/>
      <c r="I1" s="666"/>
      <c r="J1" s="666"/>
      <c r="K1" s="667"/>
    </row>
    <row r="2" spans="1:11" ht="12" x14ac:dyDescent="0.25">
      <c r="A2" s="668" t="s">
        <v>203</v>
      </c>
      <c r="B2" s="669"/>
      <c r="C2" s="669"/>
      <c r="D2" s="669"/>
      <c r="E2" s="669"/>
      <c r="F2" s="669"/>
      <c r="G2" s="669"/>
      <c r="H2" s="669"/>
      <c r="I2" s="669"/>
      <c r="J2" s="669"/>
      <c r="K2" s="670"/>
    </row>
    <row r="3" spans="1:11" ht="12" x14ac:dyDescent="0.25">
      <c r="A3" s="668" t="s">
        <v>204</v>
      </c>
      <c r="B3" s="669"/>
      <c r="C3" s="669"/>
      <c r="D3" s="669"/>
      <c r="E3" s="669"/>
      <c r="F3" s="669"/>
      <c r="G3" s="669"/>
      <c r="H3" s="669"/>
      <c r="I3" s="669"/>
      <c r="J3" s="669"/>
      <c r="K3" s="671"/>
    </row>
    <row r="4" spans="1:11" ht="5.25" customHeight="1" x14ac:dyDescent="0.2">
      <c r="A4" s="672"/>
      <c r="B4" s="673"/>
      <c r="C4" s="673"/>
      <c r="D4" s="673"/>
      <c r="E4" s="673"/>
      <c r="F4" s="673"/>
      <c r="G4" s="673"/>
      <c r="H4" s="673"/>
      <c r="I4" s="674"/>
      <c r="J4" s="674"/>
      <c r="K4" s="675"/>
    </row>
    <row r="5" spans="1:11" ht="4.6500000000000004" customHeight="1" x14ac:dyDescent="0.2">
      <c r="A5" s="676"/>
      <c r="B5" s="665"/>
      <c r="C5" s="666"/>
      <c r="D5" s="666"/>
      <c r="E5" s="666"/>
      <c r="F5" s="666"/>
      <c r="G5" s="666"/>
      <c r="H5" s="666"/>
      <c r="I5" s="666"/>
      <c r="J5" s="666"/>
      <c r="K5" s="667"/>
    </row>
    <row r="6" spans="1:11" ht="12" x14ac:dyDescent="0.25">
      <c r="A6" s="677" t="s">
        <v>5</v>
      </c>
      <c r="B6" s="668" t="s">
        <v>476</v>
      </c>
      <c r="C6" s="669"/>
      <c r="D6" s="669"/>
      <c r="E6" s="669"/>
      <c r="F6" s="669"/>
      <c r="G6" s="678"/>
      <c r="H6" s="679"/>
      <c r="I6" s="669"/>
      <c r="J6" s="669"/>
      <c r="K6" s="680"/>
    </row>
    <row r="7" spans="1:11" ht="12" x14ac:dyDescent="0.25">
      <c r="A7" s="677" t="s">
        <v>9</v>
      </c>
      <c r="B7" s="668" t="s">
        <v>459</v>
      </c>
      <c r="C7" s="681"/>
      <c r="D7" s="682"/>
      <c r="E7" s="682"/>
      <c r="F7" s="682"/>
      <c r="G7" s="669"/>
      <c r="H7" s="669"/>
      <c r="I7" s="669"/>
      <c r="J7" s="669"/>
      <c r="K7" s="680"/>
    </row>
    <row r="8" spans="1:11" ht="4.6500000000000004" customHeight="1" x14ac:dyDescent="0.2">
      <c r="A8" s="683"/>
      <c r="B8" s="673"/>
      <c r="C8" s="673"/>
      <c r="D8" s="673"/>
      <c r="E8" s="673"/>
      <c r="F8" s="673"/>
      <c r="G8" s="673"/>
      <c r="H8" s="673"/>
      <c r="I8" s="673"/>
      <c r="J8" s="673"/>
      <c r="K8" s="684"/>
    </row>
    <row r="9" spans="1:11" ht="4.6500000000000004" customHeight="1" x14ac:dyDescent="0.2">
      <c r="A9" s="673"/>
      <c r="B9" s="673"/>
      <c r="C9" s="673"/>
      <c r="D9" s="673"/>
      <c r="E9" s="673"/>
      <c r="F9" s="673"/>
      <c r="G9" s="673"/>
      <c r="H9" s="673"/>
      <c r="I9" s="673"/>
      <c r="J9" s="673"/>
      <c r="K9" s="673"/>
    </row>
    <row r="10" spans="1:11" ht="4.6500000000000004" customHeight="1" x14ac:dyDescent="0.2">
      <c r="A10" s="676"/>
      <c r="B10" s="665"/>
      <c r="C10" s="666"/>
      <c r="D10" s="666"/>
      <c r="E10" s="666"/>
      <c r="F10" s="666"/>
      <c r="G10" s="666"/>
      <c r="H10" s="666"/>
      <c r="I10" s="666"/>
      <c r="J10" s="666"/>
      <c r="K10" s="667"/>
    </row>
    <row r="11" spans="1:11" ht="12.15" customHeight="1" thickBot="1" x14ac:dyDescent="0.25">
      <c r="A11" s="685">
        <v>1</v>
      </c>
      <c r="B11" s="686" t="s">
        <v>21</v>
      </c>
      <c r="C11" s="669"/>
      <c r="D11" s="669"/>
      <c r="E11" s="669"/>
      <c r="F11" s="669"/>
      <c r="G11" s="669"/>
      <c r="H11" s="669"/>
      <c r="I11" s="669"/>
      <c r="J11" s="669"/>
      <c r="K11" s="680"/>
    </row>
    <row r="12" spans="1:11" ht="12" thickBot="1" x14ac:dyDescent="0.25">
      <c r="A12" s="687" t="s">
        <v>22</v>
      </c>
      <c r="B12" s="688" t="s">
        <v>230</v>
      </c>
      <c r="C12" s="669"/>
      <c r="D12" s="669"/>
      <c r="E12" s="669"/>
      <c r="F12" s="669"/>
      <c r="G12" s="669"/>
      <c r="H12" s="689" t="s">
        <v>65</v>
      </c>
      <c r="I12" s="669" t="s">
        <v>4</v>
      </c>
      <c r="J12" s="669"/>
      <c r="K12" s="680"/>
    </row>
    <row r="13" spans="1:11" ht="12" thickBot="1" x14ac:dyDescent="0.25">
      <c r="A13" s="685"/>
      <c r="B13" s="686"/>
      <c r="C13" s="669"/>
      <c r="D13" s="669"/>
      <c r="E13" s="669"/>
      <c r="F13" s="669"/>
      <c r="G13" s="669"/>
      <c r="H13" s="669"/>
      <c r="I13" s="669"/>
      <c r="J13" s="669"/>
      <c r="K13" s="680"/>
    </row>
    <row r="14" spans="1:11" ht="12" thickBot="1" x14ac:dyDescent="0.25">
      <c r="A14" s="690" t="s">
        <v>23</v>
      </c>
      <c r="B14" s="688" t="s">
        <v>230</v>
      </c>
      <c r="C14" s="669"/>
      <c r="D14" s="669"/>
      <c r="E14" s="669"/>
      <c r="F14" s="669"/>
      <c r="G14" s="669"/>
      <c r="H14" s="689" t="s">
        <v>67</v>
      </c>
      <c r="I14" s="669" t="s">
        <v>239</v>
      </c>
      <c r="J14" s="669"/>
      <c r="K14" s="680"/>
    </row>
    <row r="15" spans="1:11" ht="4.6500000000000004" customHeight="1" x14ac:dyDescent="0.2">
      <c r="A15" s="683"/>
      <c r="B15" s="672"/>
      <c r="C15" s="673"/>
      <c r="D15" s="673"/>
      <c r="E15" s="673"/>
      <c r="F15" s="673"/>
      <c r="G15" s="673"/>
      <c r="H15" s="673"/>
      <c r="I15" s="673"/>
      <c r="J15" s="673"/>
      <c r="K15" s="684"/>
    </row>
    <row r="16" spans="1:11" ht="4.6500000000000004" customHeight="1" x14ac:dyDescent="0.2">
      <c r="A16" s="676"/>
      <c r="B16" s="665"/>
      <c r="C16" s="666"/>
      <c r="D16" s="666"/>
      <c r="E16" s="666"/>
      <c r="F16" s="666"/>
      <c r="G16" s="666"/>
      <c r="H16" s="666"/>
      <c r="I16" s="666"/>
      <c r="J16" s="666"/>
      <c r="K16" s="676"/>
    </row>
    <row r="17" spans="1:13" ht="12" x14ac:dyDescent="0.25">
      <c r="A17" s="685">
        <v>2</v>
      </c>
      <c r="B17" s="686" t="s">
        <v>384</v>
      </c>
      <c r="C17" s="669"/>
      <c r="D17" s="669"/>
      <c r="E17" s="669"/>
      <c r="F17" s="669"/>
      <c r="G17" s="669"/>
      <c r="H17" s="669"/>
      <c r="I17" s="669"/>
      <c r="J17" s="669"/>
      <c r="K17" s="691">
        <f>AK.IB1!$J$60</f>
        <v>554900</v>
      </c>
    </row>
    <row r="18" spans="1:13" ht="4.6500000000000004" customHeight="1" x14ac:dyDescent="0.2">
      <c r="A18" s="692"/>
      <c r="B18" s="672"/>
      <c r="C18" s="673"/>
      <c r="D18" s="673"/>
      <c r="E18" s="673"/>
      <c r="F18" s="673"/>
      <c r="G18" s="673"/>
      <c r="H18" s="673"/>
      <c r="I18" s="673"/>
      <c r="J18" s="673"/>
      <c r="K18" s="683"/>
    </row>
    <row r="19" spans="1:13" ht="4.6500000000000004" customHeight="1" x14ac:dyDescent="0.2">
      <c r="A19" s="685"/>
      <c r="B19" s="686"/>
      <c r="C19" s="669"/>
      <c r="D19" s="669"/>
      <c r="E19" s="669"/>
      <c r="F19" s="669"/>
      <c r="G19" s="669"/>
      <c r="H19" s="693"/>
      <c r="I19" s="694"/>
      <c r="J19" s="694"/>
      <c r="K19" s="695"/>
    </row>
    <row r="20" spans="1:13" x14ac:dyDescent="0.2">
      <c r="A20" s="685">
        <v>3</v>
      </c>
      <c r="B20" s="686" t="s">
        <v>59</v>
      </c>
      <c r="C20" s="669"/>
      <c r="D20" s="669"/>
      <c r="E20" s="669"/>
      <c r="F20" s="669"/>
      <c r="G20" s="669"/>
      <c r="H20" s="693"/>
      <c r="I20" s="694"/>
      <c r="J20" s="694"/>
      <c r="K20" s="696"/>
    </row>
    <row r="21" spans="1:13" ht="13.8" thickBot="1" x14ac:dyDescent="0.3">
      <c r="A21" s="690" t="s">
        <v>27</v>
      </c>
      <c r="B21" s="688" t="s">
        <v>205</v>
      </c>
      <c r="C21" s="669"/>
      <c r="D21" s="669"/>
      <c r="E21" s="669"/>
      <c r="F21" s="669"/>
      <c r="G21" s="669"/>
      <c r="H21" s="697"/>
      <c r="I21" s="698"/>
      <c r="J21" s="698"/>
      <c r="K21" s="696"/>
    </row>
    <row r="22" spans="1:13" ht="13.8" thickBot="1" x14ac:dyDescent="0.3">
      <c r="A22" s="690"/>
      <c r="B22" s="686" t="s">
        <v>74</v>
      </c>
      <c r="C22" s="669"/>
      <c r="D22" s="669"/>
      <c r="E22" s="669"/>
      <c r="F22" s="699"/>
      <c r="G22" s="669"/>
      <c r="H22" s="700" t="s">
        <v>103</v>
      </c>
      <c r="I22" s="701"/>
      <c r="J22" s="702"/>
      <c r="K22" s="696"/>
    </row>
    <row r="23" spans="1:13" ht="13.8" thickBot="1" x14ac:dyDescent="0.3">
      <c r="A23" s="690" t="s">
        <v>31</v>
      </c>
      <c r="B23" s="688" t="s">
        <v>206</v>
      </c>
      <c r="C23" s="669"/>
      <c r="D23" s="669"/>
      <c r="E23" s="669"/>
      <c r="F23" s="669"/>
      <c r="G23" s="703"/>
      <c r="H23" s="704"/>
      <c r="I23" s="705"/>
      <c r="J23" s="706"/>
      <c r="K23" s="696"/>
    </row>
    <row r="24" spans="1:13" ht="13.8" thickBot="1" x14ac:dyDescent="0.3">
      <c r="A24" s="690"/>
      <c r="B24" s="686" t="s">
        <v>207</v>
      </c>
      <c r="C24" s="669"/>
      <c r="D24" s="669"/>
      <c r="E24" s="707"/>
      <c r="F24" s="669" t="s">
        <v>29</v>
      </c>
      <c r="G24" s="703"/>
      <c r="H24" s="708" t="s">
        <v>28</v>
      </c>
      <c r="I24" s="709">
        <f>1+E24/100</f>
        <v>1</v>
      </c>
      <c r="J24" s="710"/>
      <c r="K24" s="696"/>
    </row>
    <row r="25" spans="1:13" ht="13.8" thickBot="1" x14ac:dyDescent="0.3">
      <c r="A25" s="690" t="s">
        <v>60</v>
      </c>
      <c r="B25" s="688" t="s">
        <v>100</v>
      </c>
      <c r="C25" s="669"/>
      <c r="D25" s="669"/>
      <c r="E25" s="669"/>
      <c r="F25" s="669"/>
      <c r="G25" s="703"/>
      <c r="H25" s="711"/>
      <c r="I25" s="709">
        <v>1</v>
      </c>
      <c r="J25" s="710"/>
      <c r="K25" s="696"/>
    </row>
    <row r="26" spans="1:13" ht="4.6500000000000004" customHeight="1" x14ac:dyDescent="0.2">
      <c r="A26" s="690"/>
      <c r="B26" s="688"/>
      <c r="C26" s="669"/>
      <c r="D26" s="669"/>
      <c r="E26" s="669"/>
      <c r="F26" s="669"/>
      <c r="G26" s="669"/>
      <c r="H26" s="673"/>
      <c r="I26" s="712"/>
      <c r="J26" s="673"/>
      <c r="K26" s="713"/>
    </row>
    <row r="27" spans="1:13" ht="4.6500000000000004" customHeight="1" thickBot="1" x14ac:dyDescent="0.25">
      <c r="A27" s="714"/>
      <c r="B27" s="665"/>
      <c r="C27" s="666"/>
      <c r="D27" s="666"/>
      <c r="E27" s="666"/>
      <c r="F27" s="666"/>
      <c r="G27" s="666"/>
      <c r="H27" s="669"/>
      <c r="I27" s="669"/>
      <c r="J27" s="680"/>
      <c r="K27" s="696"/>
    </row>
    <row r="28" spans="1:13" ht="12.6" thickBot="1" x14ac:dyDescent="0.3">
      <c r="A28" s="690">
        <v>4</v>
      </c>
      <c r="B28" s="686" t="s">
        <v>244</v>
      </c>
      <c r="C28" s="669"/>
      <c r="D28" s="669"/>
      <c r="E28" s="669"/>
      <c r="F28" s="715" t="s">
        <v>71</v>
      </c>
      <c r="G28" s="669"/>
      <c r="H28" s="716" t="s">
        <v>28</v>
      </c>
      <c r="I28" s="717">
        <v>59253.440000000002</v>
      </c>
      <c r="J28" s="680"/>
      <c r="K28" s="696"/>
      <c r="M28" s="195"/>
    </row>
    <row r="29" spans="1:13" ht="12.6" thickBot="1" x14ac:dyDescent="0.3">
      <c r="A29" s="690" t="s">
        <v>62</v>
      </c>
      <c r="B29" s="718" t="s">
        <v>245</v>
      </c>
      <c r="C29" s="699"/>
      <c r="D29" s="669"/>
      <c r="E29" s="669"/>
      <c r="F29" s="719" t="str">
        <f>F28</f>
        <v>IV</v>
      </c>
      <c r="G29" s="699"/>
      <c r="H29" s="720" t="s">
        <v>28</v>
      </c>
      <c r="I29" s="717">
        <v>65898</v>
      </c>
      <c r="J29" s="671"/>
      <c r="K29" s="696"/>
    </row>
    <row r="30" spans="1:13" ht="12" thickBot="1" x14ac:dyDescent="0.25">
      <c r="A30" s="690"/>
      <c r="B30" s="721" t="s">
        <v>227</v>
      </c>
      <c r="C30" s="547"/>
      <c r="D30" s="722" t="s">
        <v>246</v>
      </c>
      <c r="E30" s="722"/>
      <c r="F30" s="723"/>
      <c r="G30" s="724"/>
      <c r="H30" s="720"/>
      <c r="I30" s="725"/>
      <c r="J30" s="671"/>
      <c r="K30" s="696"/>
    </row>
    <row r="31" spans="1:13" ht="13.2" x14ac:dyDescent="0.25">
      <c r="A31" s="690" t="s">
        <v>63</v>
      </c>
      <c r="B31" s="726" t="s">
        <v>228</v>
      </c>
      <c r="C31" s="727"/>
      <c r="D31" s="722"/>
      <c r="E31" s="722"/>
      <c r="F31" s="723"/>
      <c r="G31" s="728"/>
      <c r="H31" s="729" t="s">
        <v>28</v>
      </c>
      <c r="I31" s="730">
        <f>($I$29-$I$28)*$C$30/100+$I$28</f>
        <v>59253.440000000002</v>
      </c>
      <c r="J31" s="671"/>
      <c r="K31" s="696"/>
    </row>
    <row r="32" spans="1:13" ht="4.6500000000000004" customHeight="1" x14ac:dyDescent="0.2">
      <c r="A32" s="692"/>
      <c r="B32" s="673"/>
      <c r="C32" s="673"/>
      <c r="D32" s="673"/>
      <c r="E32" s="673"/>
      <c r="F32" s="673"/>
      <c r="G32" s="673"/>
      <c r="H32" s="673"/>
      <c r="I32" s="673"/>
      <c r="J32" s="684"/>
      <c r="K32" s="696"/>
    </row>
    <row r="33" spans="1:11" ht="4.6500000000000004" customHeight="1" x14ac:dyDescent="0.2">
      <c r="A33" s="731"/>
      <c r="B33" s="669"/>
      <c r="C33" s="669"/>
      <c r="D33" s="669"/>
      <c r="E33" s="669"/>
      <c r="F33" s="669"/>
      <c r="G33" s="669"/>
      <c r="H33" s="669"/>
      <c r="I33" s="669"/>
      <c r="J33" s="680"/>
      <c r="K33" s="696"/>
    </row>
    <row r="34" spans="1:11" ht="12" x14ac:dyDescent="0.25">
      <c r="A34" s="690">
        <v>5</v>
      </c>
      <c r="B34" s="686" t="s">
        <v>382</v>
      </c>
      <c r="C34" s="669"/>
      <c r="D34" s="669"/>
      <c r="E34" s="669"/>
      <c r="F34" s="669"/>
      <c r="G34" s="669"/>
      <c r="H34" s="669"/>
      <c r="I34" s="669"/>
      <c r="J34" s="680"/>
      <c r="K34" s="713"/>
    </row>
    <row r="35" spans="1:11" ht="4.6500000000000004" customHeight="1" x14ac:dyDescent="0.2">
      <c r="A35" s="685"/>
      <c r="B35" s="686"/>
      <c r="C35" s="669"/>
      <c r="D35" s="669"/>
      <c r="E35" s="669"/>
      <c r="F35" s="669"/>
      <c r="G35" s="669"/>
      <c r="H35" s="669"/>
      <c r="I35" s="669"/>
      <c r="J35" s="680"/>
      <c r="K35" s="696"/>
    </row>
    <row r="36" spans="1:11" x14ac:dyDescent="0.2">
      <c r="A36" s="685"/>
      <c r="B36" s="683" t="s">
        <v>33</v>
      </c>
      <c r="C36" s="673" t="s">
        <v>428</v>
      </c>
      <c r="D36" s="673"/>
      <c r="E36" s="732" t="s">
        <v>417</v>
      </c>
      <c r="F36" s="732" t="s">
        <v>418</v>
      </c>
      <c r="G36" s="733" t="s">
        <v>429</v>
      </c>
      <c r="H36" s="734"/>
      <c r="I36" s="734"/>
      <c r="J36" s="735"/>
      <c r="K36" s="713"/>
    </row>
    <row r="37" spans="1:11" x14ac:dyDescent="0.2">
      <c r="A37" s="685"/>
      <c r="B37" s="736">
        <v>1</v>
      </c>
      <c r="C37" s="669" t="s">
        <v>433</v>
      </c>
      <c r="D37" s="669"/>
      <c r="E37" s="737">
        <v>2</v>
      </c>
      <c r="F37" s="738">
        <v>0</v>
      </c>
      <c r="G37" s="739"/>
      <c r="H37" s="734"/>
      <c r="I37" s="734"/>
      <c r="J37" s="735"/>
      <c r="K37" s="740" t="s">
        <v>209</v>
      </c>
    </row>
    <row r="38" spans="1:11" ht="12.15" customHeight="1" x14ac:dyDescent="0.2">
      <c r="A38" s="685"/>
      <c r="B38" s="736" t="s">
        <v>378</v>
      </c>
      <c r="C38" s="669" t="s">
        <v>434</v>
      </c>
      <c r="D38" s="669"/>
      <c r="E38" s="737">
        <v>20</v>
      </c>
      <c r="F38" s="738">
        <v>0</v>
      </c>
      <c r="G38" s="739"/>
      <c r="H38" s="734"/>
      <c r="I38" s="734"/>
      <c r="J38" s="735"/>
      <c r="K38" s="741"/>
    </row>
    <row r="39" spans="1:11" s="210" customFormat="1" ht="34.200000000000003" customHeight="1" x14ac:dyDescent="0.25">
      <c r="A39" s="742"/>
      <c r="B39" s="743">
        <v>3</v>
      </c>
      <c r="C39" s="744" t="s">
        <v>433</v>
      </c>
      <c r="D39" s="744"/>
      <c r="E39" s="745">
        <v>25</v>
      </c>
      <c r="F39" s="746">
        <v>0</v>
      </c>
      <c r="G39" s="739"/>
      <c r="H39" s="734"/>
      <c r="I39" s="734"/>
      <c r="J39" s="735"/>
      <c r="K39" s="747" t="s">
        <v>211</v>
      </c>
    </row>
    <row r="40" spans="1:11" ht="12.15" customHeight="1" x14ac:dyDescent="0.2">
      <c r="A40" s="685"/>
      <c r="B40" s="736" t="s">
        <v>379</v>
      </c>
      <c r="C40" s="669" t="s">
        <v>433</v>
      </c>
      <c r="D40" s="669"/>
      <c r="E40" s="737">
        <v>5</v>
      </c>
      <c r="F40" s="738">
        <v>5</v>
      </c>
      <c r="G40" s="739"/>
      <c r="H40" s="734"/>
      <c r="I40" s="734"/>
      <c r="J40" s="735"/>
      <c r="K40" s="683"/>
    </row>
    <row r="41" spans="1:11" ht="13.2" x14ac:dyDescent="0.2">
      <c r="A41" s="685"/>
      <c r="B41" s="736" t="s">
        <v>380</v>
      </c>
      <c r="C41" s="669" t="s">
        <v>433</v>
      </c>
      <c r="D41" s="669"/>
      <c r="E41" s="737">
        <v>15</v>
      </c>
      <c r="F41" s="738">
        <v>15</v>
      </c>
      <c r="G41" s="739"/>
      <c r="H41" s="734"/>
      <c r="I41" s="734"/>
      <c r="J41" s="735"/>
      <c r="K41" s="748" t="s">
        <v>214</v>
      </c>
    </row>
    <row r="42" spans="1:11" x14ac:dyDescent="0.2">
      <c r="A42" s="685"/>
      <c r="B42" s="736">
        <v>6</v>
      </c>
      <c r="C42" s="669" t="s">
        <v>434</v>
      </c>
      <c r="D42" s="669"/>
      <c r="E42" s="737">
        <v>13</v>
      </c>
      <c r="F42" s="738">
        <v>13</v>
      </c>
      <c r="G42" s="739"/>
      <c r="H42" s="734"/>
      <c r="I42" s="734"/>
      <c r="J42" s="735"/>
      <c r="K42" s="749"/>
    </row>
    <row r="43" spans="1:11" x14ac:dyDescent="0.2">
      <c r="A43" s="685"/>
      <c r="B43" s="736">
        <v>7</v>
      </c>
      <c r="C43" s="669" t="s">
        <v>433</v>
      </c>
      <c r="D43" s="669"/>
      <c r="E43" s="737">
        <v>4</v>
      </c>
      <c r="F43" s="738">
        <v>4</v>
      </c>
      <c r="G43" s="739"/>
      <c r="H43" s="734"/>
      <c r="I43" s="734"/>
      <c r="J43" s="735"/>
      <c r="K43" s="750"/>
    </row>
    <row r="44" spans="1:11" ht="13.2" x14ac:dyDescent="0.2">
      <c r="A44" s="685"/>
      <c r="B44" s="736" t="s">
        <v>381</v>
      </c>
      <c r="C44" s="669" t="s">
        <v>433</v>
      </c>
      <c r="D44" s="669"/>
      <c r="E44" s="737">
        <v>15</v>
      </c>
      <c r="F44" s="751">
        <v>15</v>
      </c>
      <c r="G44" s="739"/>
      <c r="H44" s="734"/>
      <c r="I44" s="734"/>
      <c r="J44" s="735"/>
      <c r="K44" s="269"/>
    </row>
    <row r="45" spans="1:11" ht="13.2" x14ac:dyDescent="0.2">
      <c r="A45" s="685"/>
      <c r="B45" s="743">
        <v>9</v>
      </c>
      <c r="C45" s="673" t="s">
        <v>433</v>
      </c>
      <c r="D45" s="673"/>
      <c r="E45" s="752">
        <v>1</v>
      </c>
      <c r="F45" s="738">
        <v>1</v>
      </c>
      <c r="G45" s="739"/>
      <c r="H45" s="734"/>
      <c r="I45" s="734"/>
      <c r="J45" s="735"/>
      <c r="K45" s="753" t="s">
        <v>216</v>
      </c>
    </row>
    <row r="46" spans="1:11" ht="13.2" x14ac:dyDescent="0.2">
      <c r="A46" s="685"/>
      <c r="B46" s="686" t="s">
        <v>45</v>
      </c>
      <c r="C46" s="669"/>
      <c r="D46" s="669"/>
      <c r="E46" s="754">
        <f>SUM(E37:E45)</f>
        <v>100</v>
      </c>
      <c r="F46" s="754">
        <f>SUM(F37:F45)</f>
        <v>53</v>
      </c>
      <c r="G46" s="739"/>
      <c r="H46" s="734"/>
      <c r="I46" s="734"/>
      <c r="J46" s="735"/>
      <c r="K46" s="755" t="s">
        <v>217</v>
      </c>
    </row>
    <row r="47" spans="1:11" ht="13.2" x14ac:dyDescent="0.2">
      <c r="A47" s="685"/>
      <c r="B47" s="672" t="s">
        <v>218</v>
      </c>
      <c r="C47" s="673"/>
      <c r="D47" s="673"/>
      <c r="E47" s="756"/>
      <c r="F47" s="757"/>
      <c r="G47" s="739"/>
      <c r="H47" s="734"/>
      <c r="I47" s="734"/>
      <c r="J47" s="735"/>
      <c r="K47" s="731" t="s">
        <v>53</v>
      </c>
    </row>
    <row r="48" spans="1:11" x14ac:dyDescent="0.2">
      <c r="A48" s="690" t="s">
        <v>46</v>
      </c>
      <c r="B48" s="758" t="s">
        <v>35</v>
      </c>
      <c r="C48" s="669"/>
      <c r="D48" s="669"/>
      <c r="E48" s="759"/>
      <c r="F48" s="760">
        <f>F46+F47</f>
        <v>53</v>
      </c>
      <c r="G48" s="739"/>
      <c r="H48" s="734"/>
      <c r="I48" s="734"/>
      <c r="J48" s="735"/>
      <c r="K48" s="731" t="s">
        <v>54</v>
      </c>
    </row>
    <row r="49" spans="1:11" ht="13.65" customHeight="1" x14ac:dyDescent="0.2">
      <c r="A49" s="690"/>
      <c r="B49" s="686" t="s">
        <v>550</v>
      </c>
      <c r="C49" s="666"/>
      <c r="D49" s="666"/>
      <c r="E49" s="666"/>
      <c r="F49" s="761">
        <f>+I31*F48/100</f>
        <v>31404.323200000003</v>
      </c>
      <c r="G49" s="762"/>
      <c r="H49" s="763"/>
      <c r="I49" s="763"/>
      <c r="J49" s="764"/>
      <c r="K49" s="713"/>
    </row>
    <row r="50" spans="1:11" ht="2.7" customHeight="1" x14ac:dyDescent="0.2">
      <c r="A50" s="714"/>
      <c r="B50" s="665"/>
      <c r="C50" s="666"/>
      <c r="D50" s="666"/>
      <c r="E50" s="666"/>
      <c r="F50" s="666"/>
      <c r="G50" s="669"/>
      <c r="H50" s="669"/>
      <c r="I50" s="669"/>
      <c r="J50" s="680"/>
      <c r="K50" s="713"/>
    </row>
    <row r="51" spans="1:11" ht="23.25" customHeight="1" x14ac:dyDescent="0.2">
      <c r="A51" s="765">
        <v>6</v>
      </c>
      <c r="B51" s="766" t="s">
        <v>438</v>
      </c>
      <c r="C51" s="767"/>
      <c r="D51" s="767"/>
      <c r="E51" s="767"/>
      <c r="F51" s="767"/>
      <c r="G51" s="767"/>
      <c r="H51" s="767"/>
      <c r="I51" s="767"/>
      <c r="J51" s="480"/>
      <c r="K51" s="768">
        <f>SUM($J$51*$I$31/100)</f>
        <v>0</v>
      </c>
    </row>
    <row r="52" spans="1:11" ht="4.6500000000000004" customHeight="1" x14ac:dyDescent="0.2">
      <c r="A52" s="692"/>
      <c r="B52" s="672"/>
      <c r="C52" s="673"/>
      <c r="D52" s="673"/>
      <c r="E52" s="673"/>
      <c r="F52" s="673"/>
      <c r="G52" s="673"/>
      <c r="H52" s="673"/>
      <c r="I52" s="673"/>
      <c r="J52" s="684"/>
      <c r="K52" s="769"/>
    </row>
    <row r="53" spans="1:11" ht="12" x14ac:dyDescent="0.25">
      <c r="A53" s="770">
        <v>7</v>
      </c>
      <c r="B53" s="665" t="s">
        <v>427</v>
      </c>
      <c r="C53" s="666"/>
      <c r="D53" s="666"/>
      <c r="E53" s="666"/>
      <c r="F53" s="666"/>
      <c r="G53" s="666"/>
      <c r="H53" s="666"/>
      <c r="I53" s="666"/>
      <c r="J53" s="667"/>
      <c r="K53" s="771"/>
    </row>
    <row r="54" spans="1:11" ht="4.6500000000000004" customHeight="1" x14ac:dyDescent="0.2">
      <c r="A54" s="685"/>
      <c r="B54" s="686"/>
      <c r="C54" s="669"/>
      <c r="D54" s="669"/>
      <c r="E54" s="669"/>
      <c r="F54" s="669"/>
      <c r="G54" s="669"/>
      <c r="H54" s="669"/>
      <c r="I54" s="669"/>
      <c r="J54" s="680"/>
      <c r="K54" s="713"/>
    </row>
    <row r="55" spans="1:11" x14ac:dyDescent="0.2">
      <c r="A55" s="685"/>
      <c r="B55" s="683" t="s">
        <v>33</v>
      </c>
      <c r="C55" s="673" t="s">
        <v>428</v>
      </c>
      <c r="D55" s="673"/>
      <c r="E55" s="772" t="s">
        <v>47</v>
      </c>
      <c r="F55" s="773" t="s">
        <v>372</v>
      </c>
      <c r="G55" s="774" t="s">
        <v>370</v>
      </c>
      <c r="H55" s="774" t="s">
        <v>371</v>
      </c>
      <c r="I55" s="775" t="s">
        <v>376</v>
      </c>
      <c r="J55" s="776" t="s">
        <v>375</v>
      </c>
      <c r="K55" s="713"/>
    </row>
    <row r="56" spans="1:11" ht="12" thickBot="1" x14ac:dyDescent="0.25">
      <c r="A56" s="777" t="s">
        <v>20</v>
      </c>
      <c r="B56" s="778"/>
      <c r="C56" s="779"/>
      <c r="D56" s="779"/>
      <c r="E56" s="780"/>
      <c r="F56" s="781"/>
      <c r="G56" s="782"/>
      <c r="H56" s="783"/>
      <c r="I56" s="784"/>
      <c r="J56" s="496"/>
      <c r="K56" s="696"/>
    </row>
    <row r="57" spans="1:11" x14ac:dyDescent="0.2">
      <c r="A57" s="685" t="s">
        <v>220</v>
      </c>
      <c r="B57" s="785">
        <v>7</v>
      </c>
      <c r="C57" s="786" t="s">
        <v>373</v>
      </c>
      <c r="D57" s="787"/>
      <c r="E57" s="788"/>
      <c r="F57" s="789"/>
      <c r="G57" s="790">
        <v>5</v>
      </c>
      <c r="H57" s="791" t="s">
        <v>377</v>
      </c>
      <c r="I57" s="481"/>
      <c r="J57" s="782">
        <f>SUM($G$57*$I$57)</f>
        <v>0</v>
      </c>
      <c r="K57" s="696"/>
    </row>
    <row r="58" spans="1:11" x14ac:dyDescent="0.2">
      <c r="A58" s="685"/>
      <c r="B58" s="785">
        <v>8</v>
      </c>
      <c r="C58" s="792" t="s">
        <v>373</v>
      </c>
      <c r="D58" s="793"/>
      <c r="E58" s="482"/>
      <c r="F58" s="794">
        <f>I$31*$E$58/100</f>
        <v>0</v>
      </c>
      <c r="G58" s="795"/>
      <c r="H58" s="782"/>
      <c r="I58" s="796"/>
      <c r="J58" s="782"/>
      <c r="K58" s="696"/>
    </row>
    <row r="59" spans="1:11" x14ac:dyDescent="0.2">
      <c r="A59" s="685"/>
      <c r="B59" s="785">
        <v>8</v>
      </c>
      <c r="C59" s="792" t="s">
        <v>374</v>
      </c>
      <c r="D59" s="793"/>
      <c r="E59" s="797"/>
      <c r="F59" s="794"/>
      <c r="G59" s="782">
        <v>30</v>
      </c>
      <c r="H59" s="782" t="s">
        <v>377</v>
      </c>
      <c r="I59" s="481"/>
      <c r="J59" s="782">
        <f>SUM(G$59*I$59)</f>
        <v>0</v>
      </c>
      <c r="K59" s="696"/>
    </row>
    <row r="60" spans="1:11" x14ac:dyDescent="0.2">
      <c r="A60" s="690"/>
      <c r="B60" s="798">
        <v>9</v>
      </c>
      <c r="C60" s="799" t="s">
        <v>373</v>
      </c>
      <c r="D60" s="800"/>
      <c r="E60" s="801"/>
      <c r="F60" s="802"/>
      <c r="G60" s="803">
        <v>5</v>
      </c>
      <c r="H60" s="803" t="s">
        <v>377</v>
      </c>
      <c r="I60" s="483"/>
      <c r="J60" s="804">
        <f>SUM($G$60*$I$60)</f>
        <v>0</v>
      </c>
      <c r="K60" s="696"/>
    </row>
    <row r="61" spans="1:11" ht="5.25" customHeight="1" x14ac:dyDescent="0.25">
      <c r="A61" s="690"/>
      <c r="B61" s="805"/>
      <c r="C61" s="806"/>
      <c r="D61" s="806"/>
      <c r="E61" s="807"/>
      <c r="F61" s="808"/>
      <c r="G61" s="809"/>
      <c r="H61" s="809"/>
      <c r="I61" s="810"/>
      <c r="J61" s="811"/>
      <c r="K61" s="696"/>
    </row>
    <row r="62" spans="1:11" ht="12.75" customHeight="1" x14ac:dyDescent="0.25">
      <c r="A62" s="687" t="s">
        <v>221</v>
      </c>
      <c r="B62" s="686" t="s">
        <v>408</v>
      </c>
      <c r="C62" s="669"/>
      <c r="D62" s="669"/>
      <c r="E62" s="812"/>
      <c r="F62" s="813">
        <f>SUM(F$56,J$56)</f>
        <v>0</v>
      </c>
      <c r="G62" s="814"/>
      <c r="H62" s="815"/>
      <c r="I62" s="658">
        <f>SUM(F$57:F$61,J$57:J$61)</f>
        <v>0</v>
      </c>
      <c r="J62" s="659"/>
      <c r="K62" s="696"/>
    </row>
    <row r="63" spans="1:11" ht="4.6500000000000004" customHeight="1" x14ac:dyDescent="0.2">
      <c r="A63" s="665"/>
      <c r="B63" s="665"/>
      <c r="C63" s="666"/>
      <c r="D63" s="666"/>
      <c r="E63" s="666"/>
      <c r="F63" s="666"/>
      <c r="G63" s="666"/>
      <c r="H63" s="666"/>
      <c r="I63" s="666"/>
      <c r="J63" s="666"/>
      <c r="K63" s="816"/>
    </row>
    <row r="64" spans="1:11" ht="12" x14ac:dyDescent="0.25">
      <c r="A64" s="817">
        <v>8</v>
      </c>
      <c r="B64" s="818" t="s">
        <v>526</v>
      </c>
      <c r="C64" s="819"/>
      <c r="D64" s="819"/>
      <c r="E64" s="820"/>
      <c r="F64" s="820"/>
      <c r="G64" s="820"/>
      <c r="H64" s="820"/>
      <c r="I64" s="820"/>
      <c r="J64" s="820"/>
      <c r="K64" s="821">
        <f>(I$31*F$48/100*I$24+K$51+F$62+$I$62)</f>
        <v>31404.323200000003</v>
      </c>
    </row>
    <row r="65" spans="1:11" ht="12" x14ac:dyDescent="0.25">
      <c r="A65" s="822" t="s">
        <v>95</v>
      </c>
      <c r="B65" s="823" t="s">
        <v>111</v>
      </c>
      <c r="C65" s="819"/>
      <c r="D65" s="819"/>
      <c r="E65" s="820"/>
      <c r="F65" s="820"/>
      <c r="G65" s="820"/>
      <c r="H65" s="820"/>
      <c r="I65" s="820"/>
      <c r="J65" s="820"/>
      <c r="K65" s="821"/>
    </row>
    <row r="66" spans="1:11" ht="12" x14ac:dyDescent="0.25">
      <c r="A66" s="822" t="s">
        <v>96</v>
      </c>
      <c r="B66" s="823" t="s">
        <v>122</v>
      </c>
      <c r="C66" s="819"/>
      <c r="D66" s="819"/>
      <c r="E66" s="820"/>
      <c r="F66" s="820"/>
      <c r="G66" s="820"/>
      <c r="H66" s="820"/>
      <c r="I66" s="820"/>
      <c r="J66" s="820"/>
      <c r="K66" s="824">
        <f>(I$31*(F$37+F$38+F$39+F$47)/100*I$24+F$62)</f>
        <v>0</v>
      </c>
    </row>
    <row r="67" spans="1:11" x14ac:dyDescent="0.2">
      <c r="A67" s="822" t="s">
        <v>112</v>
      </c>
      <c r="B67" s="823" t="s">
        <v>383</v>
      </c>
      <c r="C67" s="820"/>
      <c r="D67" s="820"/>
      <c r="E67" s="820"/>
      <c r="F67" s="820"/>
      <c r="G67" s="820"/>
      <c r="H67" s="820"/>
      <c r="I67" s="820"/>
      <c r="J67" s="825"/>
      <c r="K67" s="824">
        <f>(I$31*(F$40+F$41+F$42+F$43+F$44+F$45)/100*I$24+K$51+I62)</f>
        <v>31404.323200000003</v>
      </c>
    </row>
    <row r="68" spans="1:11" ht="3.45" customHeight="1" x14ac:dyDescent="0.2">
      <c r="A68" s="826"/>
      <c r="B68" s="827"/>
      <c r="C68" s="828"/>
      <c r="D68" s="828"/>
      <c r="E68" s="828"/>
      <c r="F68" s="828"/>
      <c r="G68" s="828"/>
      <c r="H68" s="828"/>
      <c r="I68" s="828"/>
      <c r="J68" s="829"/>
      <c r="K68" s="824"/>
    </row>
    <row r="69" spans="1:11" ht="5.0999999999999996" customHeight="1" x14ac:dyDescent="0.2">
      <c r="A69" s="830"/>
      <c r="B69" s="831"/>
      <c r="C69" s="832"/>
      <c r="D69" s="832"/>
      <c r="E69" s="832"/>
      <c r="F69" s="832"/>
      <c r="G69" s="832"/>
      <c r="H69" s="832"/>
      <c r="I69" s="832"/>
      <c r="J69" s="832"/>
      <c r="K69" s="833"/>
    </row>
    <row r="70" spans="1:11" ht="12" thickBot="1" x14ac:dyDescent="0.25">
      <c r="A70" s="817">
        <v>9</v>
      </c>
      <c r="B70" s="823" t="s">
        <v>48</v>
      </c>
      <c r="C70" s="820"/>
      <c r="D70" s="820"/>
      <c r="E70" s="820"/>
      <c r="F70" s="820"/>
      <c r="G70" s="820"/>
      <c r="H70" s="820"/>
      <c r="I70" s="820"/>
      <c r="J70" s="820"/>
      <c r="K70" s="834"/>
    </row>
    <row r="71" spans="1:11" ht="13.65" customHeight="1" thickBot="1" x14ac:dyDescent="0.25">
      <c r="A71" s="835" t="s">
        <v>49</v>
      </c>
      <c r="B71" s="9"/>
      <c r="C71" s="820" t="s">
        <v>530</v>
      </c>
      <c r="D71" s="820"/>
      <c r="E71" s="820"/>
      <c r="F71" s="820"/>
      <c r="G71" s="820"/>
      <c r="H71" s="820"/>
      <c r="I71" s="820"/>
      <c r="J71" s="836"/>
      <c r="K71" s="751">
        <f>$B$71/100*$K$64</f>
        <v>0</v>
      </c>
    </row>
    <row r="72" spans="1:11" ht="5.0999999999999996" customHeight="1" x14ac:dyDescent="0.2">
      <c r="A72" s="837"/>
      <c r="B72" s="838"/>
      <c r="C72" s="828"/>
      <c r="D72" s="828"/>
      <c r="E72" s="828"/>
      <c r="F72" s="828"/>
      <c r="G72" s="828"/>
      <c r="H72" s="828"/>
      <c r="I72" s="828"/>
      <c r="J72" s="839"/>
      <c r="K72" s="840"/>
    </row>
    <row r="73" spans="1:11" ht="5.0999999999999996" customHeight="1" x14ac:dyDescent="0.2">
      <c r="A73" s="841"/>
      <c r="B73" s="842"/>
      <c r="C73" s="820"/>
      <c r="D73" s="820"/>
      <c r="E73" s="820"/>
      <c r="F73" s="820"/>
      <c r="G73" s="820"/>
      <c r="H73" s="820"/>
      <c r="I73" s="820"/>
      <c r="J73" s="836"/>
      <c r="K73" s="843"/>
    </row>
    <row r="74" spans="1:11" ht="12" x14ac:dyDescent="0.25">
      <c r="A74" s="841">
        <v>10</v>
      </c>
      <c r="B74" s="818" t="s">
        <v>430</v>
      </c>
      <c r="C74" s="819"/>
      <c r="D74" s="820"/>
      <c r="E74" s="820"/>
      <c r="F74" s="820"/>
      <c r="G74" s="820"/>
      <c r="H74" s="820"/>
      <c r="I74" s="820"/>
      <c r="J74" s="836"/>
      <c r="K74" s="844">
        <f>$K$64+$K$71</f>
        <v>31404.323200000003</v>
      </c>
    </row>
    <row r="75" spans="1:11" ht="12" x14ac:dyDescent="0.25">
      <c r="A75" s="822" t="s">
        <v>52</v>
      </c>
      <c r="B75" s="823" t="s">
        <v>111</v>
      </c>
      <c r="C75" s="819"/>
      <c r="D75" s="820"/>
      <c r="E75" s="820"/>
      <c r="F75" s="820"/>
      <c r="G75" s="820"/>
      <c r="H75" s="820"/>
      <c r="I75" s="820"/>
      <c r="J75" s="836"/>
      <c r="K75" s="844"/>
    </row>
    <row r="76" spans="1:11" ht="12" x14ac:dyDescent="0.25">
      <c r="A76" s="822" t="s">
        <v>113</v>
      </c>
      <c r="B76" s="823" t="s">
        <v>122</v>
      </c>
      <c r="C76" s="819"/>
      <c r="D76" s="820"/>
      <c r="E76" s="820"/>
      <c r="F76" s="820"/>
      <c r="G76" s="820"/>
      <c r="H76" s="820"/>
      <c r="I76" s="820"/>
      <c r="J76" s="845"/>
      <c r="K76" s="846">
        <f>$K$66*(1+$B$71/100)</f>
        <v>0</v>
      </c>
    </row>
    <row r="77" spans="1:11" ht="12" x14ac:dyDescent="0.25">
      <c r="A77" s="822" t="s">
        <v>114</v>
      </c>
      <c r="B77" s="823" t="s">
        <v>383</v>
      </c>
      <c r="C77" s="819"/>
      <c r="D77" s="820"/>
      <c r="E77" s="820"/>
      <c r="F77" s="820"/>
      <c r="G77" s="820"/>
      <c r="H77" s="820"/>
      <c r="I77" s="820"/>
      <c r="J77" s="845"/>
      <c r="K77" s="846">
        <f>$K$67*(1+$B$71/100)</f>
        <v>31404.323200000003</v>
      </c>
    </row>
    <row r="78" spans="1:11" ht="3.15" customHeight="1" thickBot="1" x14ac:dyDescent="0.3">
      <c r="A78" s="847"/>
      <c r="B78" s="832"/>
      <c r="C78" s="848"/>
      <c r="D78" s="832"/>
      <c r="E78" s="832"/>
      <c r="F78" s="832"/>
      <c r="G78" s="832"/>
      <c r="H78" s="832"/>
      <c r="I78" s="832"/>
      <c r="J78" s="849"/>
      <c r="K78" s="850"/>
    </row>
    <row r="79" spans="1:11" ht="12" thickBot="1" x14ac:dyDescent="0.25">
      <c r="A79" s="690">
        <v>11</v>
      </c>
      <c r="B79" s="851"/>
      <c r="C79" s="669" t="s">
        <v>419</v>
      </c>
      <c r="D79" s="669"/>
      <c r="E79" s="699"/>
      <c r="F79" s="493"/>
      <c r="G79" s="492"/>
      <c r="H79" s="669"/>
      <c r="I79" s="492"/>
      <c r="J79" s="852"/>
      <c r="K79" s="737">
        <f>+B79/100*K74</f>
        <v>0</v>
      </c>
    </row>
    <row r="80" spans="1:11" ht="4.05" customHeight="1" x14ac:dyDescent="0.2">
      <c r="A80" s="853"/>
      <c r="B80" s="854"/>
      <c r="C80" s="673"/>
      <c r="D80" s="673"/>
      <c r="E80" s="855"/>
      <c r="F80" s="534"/>
      <c r="G80" s="535"/>
      <c r="H80" s="673"/>
      <c r="I80" s="535"/>
      <c r="J80" s="856"/>
      <c r="K80" s="752"/>
    </row>
    <row r="81" spans="1:11" ht="15.6" customHeight="1" x14ac:dyDescent="0.25">
      <c r="A81" s="826">
        <v>12</v>
      </c>
      <c r="B81" s="857" t="s">
        <v>529</v>
      </c>
      <c r="C81" s="857"/>
      <c r="D81" s="857"/>
      <c r="E81" s="857"/>
      <c r="F81" s="857"/>
      <c r="G81" s="857"/>
      <c r="H81" s="857"/>
      <c r="I81" s="857"/>
      <c r="J81" s="858"/>
      <c r="K81" s="859">
        <f>+K74+K79</f>
        <v>31404.323200000003</v>
      </c>
    </row>
    <row r="82" spans="1:11" ht="3.45" customHeight="1" thickBot="1" x14ac:dyDescent="0.3">
      <c r="A82" s="860"/>
      <c r="B82" s="831"/>
      <c r="C82" s="848"/>
      <c r="D82" s="832"/>
      <c r="E82" s="832"/>
      <c r="F82" s="832"/>
      <c r="G82" s="832"/>
      <c r="H82" s="832"/>
      <c r="I82" s="832"/>
      <c r="J82" s="861"/>
      <c r="K82" s="862"/>
    </row>
    <row r="83" spans="1:11" ht="12.6" thickBot="1" x14ac:dyDescent="0.3">
      <c r="A83" s="841">
        <v>13</v>
      </c>
      <c r="B83" s="863">
        <v>19</v>
      </c>
      <c r="C83" s="820" t="s">
        <v>528</v>
      </c>
      <c r="D83" s="819"/>
      <c r="E83" s="819"/>
      <c r="F83" s="819"/>
      <c r="G83" s="819"/>
      <c r="H83" s="819"/>
      <c r="I83" s="819"/>
      <c r="J83" s="836" t="s">
        <v>28</v>
      </c>
      <c r="K83" s="864">
        <f>$B$83/100*$K$81</f>
        <v>5966.8214080000007</v>
      </c>
    </row>
    <row r="84" spans="1:11" ht="5.0999999999999996" customHeight="1" x14ac:dyDescent="0.2">
      <c r="A84" s="837"/>
      <c r="B84" s="827"/>
      <c r="C84" s="828"/>
      <c r="D84" s="828"/>
      <c r="E84" s="828"/>
      <c r="F84" s="828"/>
      <c r="G84" s="828"/>
      <c r="H84" s="828"/>
      <c r="I84" s="828"/>
      <c r="J84" s="839"/>
      <c r="K84" s="840"/>
    </row>
    <row r="85" spans="1:11" ht="5.0999999999999996" customHeight="1" x14ac:dyDescent="0.25">
      <c r="A85" s="865"/>
      <c r="B85" s="866"/>
      <c r="C85" s="867"/>
      <c r="D85" s="867"/>
      <c r="E85" s="867"/>
      <c r="F85" s="867"/>
      <c r="G85" s="867"/>
      <c r="H85" s="867"/>
      <c r="I85" s="867"/>
      <c r="J85" s="867"/>
      <c r="K85" s="868"/>
    </row>
    <row r="86" spans="1:11" ht="12" x14ac:dyDescent="0.25">
      <c r="A86" s="841">
        <v>14</v>
      </c>
      <c r="B86" s="818" t="s">
        <v>531</v>
      </c>
      <c r="C86" s="819"/>
      <c r="D86" s="819"/>
      <c r="E86" s="820"/>
      <c r="F86" s="820"/>
      <c r="G86" s="820"/>
      <c r="H86" s="820"/>
      <c r="I86" s="820"/>
      <c r="J86" s="836" t="s">
        <v>28</v>
      </c>
      <c r="K86" s="844">
        <f>$K$81+$K$83</f>
        <v>37371.144608000002</v>
      </c>
    </row>
    <row r="87" spans="1:11" ht="5.0999999999999996" customHeight="1" x14ac:dyDescent="0.2">
      <c r="A87" s="869"/>
      <c r="B87" s="827"/>
      <c r="C87" s="828"/>
      <c r="D87" s="828"/>
      <c r="E87" s="828"/>
      <c r="F87" s="828"/>
      <c r="G87" s="828"/>
      <c r="H87" s="828"/>
      <c r="I87" s="828"/>
      <c r="J87" s="828"/>
      <c r="K87" s="840"/>
    </row>
  </sheetData>
  <sheetProtection algorithmName="SHA-512" hashValue="540TqLNuLnIKy5Lc6ialmbjZjm/LVaNn4K5i64+DhqNFBeOUb+pQ4OmVGfwdw0w/j+0QAsY5jPa9QRBQ+V02WA==" saltValue="H21PAE5JYqGhaaN3WgBypg==" spinCount="100000" sheet="1" objects="1" scenarios="1" selectLockedCells="1"/>
  <protectedRanges>
    <protectedRange password="C69B" sqref="K72 B71" name="kd2004_6"/>
    <protectedRange password="C69B" sqref="C30" name="kd2004"/>
    <protectedRange password="C69B" sqref="C31" name="kd2004_1"/>
    <protectedRange password="C69B" sqref="I61:J61 B58:B61 I58:I60 E58:E61 D58:D59" name="kd2004_2_1"/>
    <protectedRange password="C69B" sqref="C60:C61" name="kd2004_1_1_1"/>
    <protectedRange password="C69B" sqref="C58:C59" name="kd2004_4_1_1"/>
    <protectedRange sqref="B79:B80" name="Bereich1_1"/>
  </protectedRanges>
  <mergeCells count="13">
    <mergeCell ref="F62:H62"/>
    <mergeCell ref="I62:J62"/>
    <mergeCell ref="B51:I51"/>
    <mergeCell ref="C60:D60"/>
    <mergeCell ref="C57:D57"/>
    <mergeCell ref="C58:D58"/>
    <mergeCell ref="C59:D59"/>
    <mergeCell ref="G36:J49"/>
    <mergeCell ref="K41:K43"/>
    <mergeCell ref="I4:K4"/>
    <mergeCell ref="H21:J21"/>
    <mergeCell ref="H22:J22"/>
    <mergeCell ref="K37:K38"/>
  </mergeCells>
  <phoneticPr fontId="2" type="noConversion"/>
  <pageMargins left="0.78740157480314965" right="0.68" top="0.83" bottom="0.42" header="0.31496062992125984" footer="0.2"/>
  <pageSetup paperSize="9" scale="60" orientation="portrait" r:id="rId1"/>
  <headerFooter alignWithMargins="0">
    <oddHeader>&amp;L&amp;"Arial,Fett"&amp;12Anlage &amp;A
&amp;"Arial,Standard"&amp;10zum Vertrag Stadt .... /..............................................&amp;RAngebot vom
.....................................</oddHeader>
    <oddFooter>&amp;L&amp;F&amp;RSeite &amp;P von &amp;N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00B050"/>
    <pageSetUpPr fitToPage="1"/>
  </sheetPr>
  <dimension ref="A1:K89"/>
  <sheetViews>
    <sheetView showGridLines="0" showRuler="0" view="pageLayout" zoomScaleNormal="100" workbookViewId="0">
      <selection activeCell="J16" sqref="J16"/>
    </sheetView>
  </sheetViews>
  <sheetFormatPr baseColWidth="10" defaultColWidth="11.33203125" defaultRowHeight="11.4" x14ac:dyDescent="0.2"/>
  <cols>
    <col min="1" max="1" width="5.33203125" style="116" customWidth="1"/>
    <col min="2" max="2" width="28.21875" style="115" customWidth="1"/>
    <col min="3" max="3" width="2" style="115" customWidth="1"/>
    <col min="4" max="4" width="11" style="115" customWidth="1"/>
    <col min="5" max="5" width="2" style="115" customWidth="1"/>
    <col min="6" max="6" width="11.33203125" style="115"/>
    <col min="7" max="7" width="2" style="115" customWidth="1"/>
    <col min="8" max="8" width="11.33203125" style="115"/>
    <col min="9" max="9" width="2" style="115" customWidth="1"/>
    <col min="10" max="10" width="12.33203125" style="115" customWidth="1"/>
    <col min="11" max="16384" width="11.33203125" style="115"/>
  </cols>
  <sheetData>
    <row r="1" spans="1:11" ht="4.6500000000000004" customHeight="1" x14ac:dyDescent="0.2">
      <c r="A1" s="161"/>
      <c r="B1" s="128"/>
      <c r="C1" s="128"/>
      <c r="D1" s="128"/>
      <c r="E1" s="128"/>
      <c r="F1" s="128"/>
      <c r="G1" s="128"/>
      <c r="H1" s="128"/>
      <c r="I1" s="128"/>
      <c r="J1" s="126"/>
    </row>
    <row r="2" spans="1:11" ht="12" x14ac:dyDescent="0.25">
      <c r="A2" s="160" t="s">
        <v>446</v>
      </c>
      <c r="J2" s="158"/>
    </row>
    <row r="3" spans="1:11" ht="12.75" customHeight="1" x14ac:dyDescent="0.25">
      <c r="A3" s="160"/>
      <c r="J3" s="158"/>
    </row>
    <row r="4" spans="1:11" ht="12.75" customHeight="1" x14ac:dyDescent="0.25">
      <c r="A4" s="160"/>
      <c r="C4" s="136"/>
      <c r="I4" s="159"/>
      <c r="J4" s="158"/>
    </row>
    <row r="5" spans="1:11" ht="4.6500000000000004" customHeight="1" x14ac:dyDescent="0.2">
      <c r="A5" s="157"/>
      <c r="B5" s="119"/>
      <c r="C5" s="119"/>
      <c r="D5" s="119"/>
      <c r="E5" s="119"/>
      <c r="F5" s="119"/>
      <c r="G5" s="119"/>
      <c r="H5" s="119"/>
      <c r="I5" s="119"/>
      <c r="J5" s="117"/>
    </row>
    <row r="6" spans="1:11" ht="5.25" customHeight="1" x14ac:dyDescent="0.2">
      <c r="A6" s="127"/>
      <c r="B6" s="128"/>
      <c r="C6" s="128"/>
      <c r="D6" s="128"/>
      <c r="E6" s="128"/>
      <c r="F6" s="128"/>
      <c r="G6" s="128"/>
      <c r="H6" s="128"/>
      <c r="I6" s="128"/>
      <c r="J6" s="126"/>
    </row>
    <row r="7" spans="1:11" ht="12" x14ac:dyDescent="0.25">
      <c r="A7" s="124" t="s">
        <v>477</v>
      </c>
      <c r="F7" s="156"/>
      <c r="G7" s="155"/>
      <c r="J7" s="123"/>
    </row>
    <row r="8" spans="1:11" ht="12" x14ac:dyDescent="0.25">
      <c r="A8" s="124" t="s">
        <v>466</v>
      </c>
      <c r="B8" s="154"/>
      <c r="C8" s="116"/>
      <c r="D8" s="116"/>
      <c r="E8" s="116"/>
      <c r="J8" s="123"/>
    </row>
    <row r="9" spans="1:11" ht="4.6500000000000004" customHeight="1" x14ac:dyDescent="0.2">
      <c r="A9" s="122"/>
      <c r="B9" s="119"/>
      <c r="C9" s="119"/>
      <c r="D9" s="119"/>
      <c r="E9" s="119"/>
      <c r="F9" s="119"/>
      <c r="G9" s="119"/>
      <c r="H9" s="119"/>
      <c r="I9" s="119"/>
      <c r="J9" s="117"/>
    </row>
    <row r="10" spans="1:11" ht="4.6500000000000004" customHeight="1" x14ac:dyDescent="0.2">
      <c r="A10" s="142"/>
      <c r="B10" s="119"/>
      <c r="C10" s="119"/>
      <c r="D10" s="119"/>
      <c r="E10" s="119"/>
      <c r="F10" s="119"/>
      <c r="G10" s="119"/>
      <c r="H10" s="119"/>
      <c r="I10" s="119"/>
      <c r="J10" s="119"/>
    </row>
    <row r="11" spans="1:11" ht="4.6500000000000004" customHeight="1" x14ac:dyDescent="0.2">
      <c r="A11" s="125"/>
      <c r="J11" s="123"/>
    </row>
    <row r="12" spans="1:11" ht="12" x14ac:dyDescent="0.25">
      <c r="A12" s="151" t="s">
        <v>5</v>
      </c>
      <c r="B12" s="115" t="s">
        <v>6</v>
      </c>
      <c r="C12" s="153"/>
      <c r="D12" s="115" t="s">
        <v>7</v>
      </c>
      <c r="E12" s="152"/>
      <c r="F12" s="115" t="s">
        <v>7</v>
      </c>
      <c r="G12" s="152" t="s">
        <v>65</v>
      </c>
      <c r="H12" s="115" t="s">
        <v>7</v>
      </c>
      <c r="I12" s="152"/>
      <c r="J12" s="123" t="s">
        <v>8</v>
      </c>
    </row>
    <row r="13" spans="1:11" x14ac:dyDescent="0.2">
      <c r="A13" s="151" t="s">
        <v>9</v>
      </c>
      <c r="D13" s="115" t="s">
        <v>10</v>
      </c>
      <c r="F13" s="115" t="s">
        <v>11</v>
      </c>
      <c r="H13" s="115" t="s">
        <v>12</v>
      </c>
      <c r="J13" s="123" t="s">
        <v>13</v>
      </c>
    </row>
    <row r="14" spans="1:11" ht="4.6500000000000004" customHeight="1" x14ac:dyDescent="0.2">
      <c r="A14" s="120"/>
      <c r="B14" s="119"/>
      <c r="C14" s="119"/>
      <c r="D14" s="119"/>
      <c r="E14" s="119"/>
      <c r="F14" s="119"/>
      <c r="G14" s="119"/>
      <c r="H14" s="119"/>
      <c r="I14" s="119"/>
      <c r="J14" s="117"/>
    </row>
    <row r="15" spans="1:11" ht="4.6500000000000004" customHeight="1" x14ac:dyDescent="0.2">
      <c r="A15" s="129"/>
      <c r="B15" s="127"/>
      <c r="C15" s="128"/>
      <c r="D15" s="128"/>
      <c r="E15" s="128"/>
      <c r="F15" s="128"/>
      <c r="G15" s="128"/>
      <c r="H15" s="126"/>
      <c r="I15" s="127"/>
      <c r="J15" s="126"/>
    </row>
    <row r="16" spans="1:11" x14ac:dyDescent="0.2">
      <c r="A16" s="125">
        <v>1</v>
      </c>
      <c r="B16" s="122" t="s">
        <v>441</v>
      </c>
      <c r="G16" s="119"/>
      <c r="H16" s="117"/>
      <c r="I16" s="118"/>
      <c r="J16" s="138">
        <f>H18+H19</f>
        <v>1287899.1299999999</v>
      </c>
      <c r="K16" s="148"/>
    </row>
    <row r="17" spans="1:11" ht="12" x14ac:dyDescent="0.25">
      <c r="A17" s="125"/>
      <c r="B17" s="137" t="s">
        <v>107</v>
      </c>
      <c r="C17" s="136"/>
      <c r="G17" s="131"/>
      <c r="H17" s="144"/>
      <c r="I17" s="144"/>
      <c r="J17" s="149"/>
    </row>
    <row r="18" spans="1:11" ht="39.15" customHeight="1" x14ac:dyDescent="0.2">
      <c r="A18" s="197" t="s">
        <v>22</v>
      </c>
      <c r="B18" s="629" t="s">
        <v>165</v>
      </c>
      <c r="C18" s="598"/>
      <c r="D18" s="598"/>
      <c r="E18" s="598"/>
      <c r="F18" s="599"/>
      <c r="G18" s="198"/>
      <c r="H18" s="199">
        <f>HerstellkostenVgV!$F$10</f>
        <v>1266899.1299999999</v>
      </c>
      <c r="I18" s="144"/>
      <c r="J18" s="149"/>
    </row>
    <row r="19" spans="1:11" x14ac:dyDescent="0.2">
      <c r="A19" s="135" t="s">
        <v>23</v>
      </c>
      <c r="B19" s="134" t="s">
        <v>2</v>
      </c>
      <c r="G19" s="133"/>
      <c r="H19" s="150">
        <f>+HerstellkostenVgV!G24</f>
        <v>21000</v>
      </c>
      <c r="I19" s="144"/>
      <c r="J19" s="130"/>
      <c r="K19" s="148"/>
    </row>
    <row r="20" spans="1:11" ht="4.6500000000000004" customHeight="1" x14ac:dyDescent="0.2">
      <c r="A20" s="120"/>
      <c r="B20" s="118"/>
      <c r="C20" s="119"/>
      <c r="D20" s="119"/>
      <c r="E20" s="119"/>
      <c r="F20" s="119"/>
      <c r="G20" s="119"/>
      <c r="H20" s="119"/>
      <c r="I20" s="131"/>
      <c r="J20" s="139"/>
    </row>
    <row r="21" spans="1:11" ht="4.6500000000000004" customHeight="1" x14ac:dyDescent="0.2">
      <c r="A21" s="129"/>
      <c r="B21" s="127"/>
      <c r="C21" s="128"/>
      <c r="D21" s="128"/>
      <c r="E21" s="128"/>
      <c r="F21" s="128"/>
      <c r="H21" s="128"/>
      <c r="I21" s="128"/>
      <c r="J21" s="126"/>
    </row>
    <row r="22" spans="1:11" x14ac:dyDescent="0.2">
      <c r="A22" s="125">
        <v>2</v>
      </c>
      <c r="B22" s="122" t="s">
        <v>442</v>
      </c>
      <c r="I22" s="119"/>
      <c r="J22" s="138">
        <f>SUM(H25:H28)</f>
        <v>0</v>
      </c>
    </row>
    <row r="23" spans="1:11" x14ac:dyDescent="0.2">
      <c r="A23" s="125"/>
      <c r="B23" s="122" t="s">
        <v>55</v>
      </c>
      <c r="G23" s="147"/>
      <c r="H23" s="146"/>
      <c r="I23" s="144"/>
      <c r="J23" s="130"/>
    </row>
    <row r="24" spans="1:11" ht="12" x14ac:dyDescent="0.25">
      <c r="A24" s="125"/>
      <c r="B24" s="137" t="s">
        <v>108</v>
      </c>
      <c r="C24" s="136"/>
      <c r="G24" s="140"/>
      <c r="H24" s="145"/>
      <c r="I24" s="144"/>
      <c r="J24" s="130"/>
    </row>
    <row r="25" spans="1:11" ht="12.15" customHeight="1" x14ac:dyDescent="0.2">
      <c r="A25" s="143" t="s">
        <v>14</v>
      </c>
      <c r="B25" s="134" t="s">
        <v>1</v>
      </c>
      <c r="F25" s="123"/>
      <c r="G25" s="118"/>
      <c r="H25" s="138">
        <v>0</v>
      </c>
      <c r="I25" s="131"/>
      <c r="J25" s="130"/>
    </row>
    <row r="26" spans="1:11" ht="39.15" customHeight="1" x14ac:dyDescent="0.2">
      <c r="A26" s="197" t="s">
        <v>16</v>
      </c>
      <c r="B26" s="629" t="s">
        <v>167</v>
      </c>
      <c r="C26" s="630"/>
      <c r="D26" s="630"/>
      <c r="E26" s="630"/>
      <c r="F26" s="631"/>
      <c r="G26" s="198"/>
      <c r="H26" s="200">
        <v>0</v>
      </c>
      <c r="I26" s="131"/>
      <c r="J26" s="130"/>
    </row>
    <row r="27" spans="1:11" s="205" customFormat="1" ht="12.15" customHeight="1" x14ac:dyDescent="0.25">
      <c r="A27" s="201" t="s">
        <v>18</v>
      </c>
      <c r="B27" s="629" t="s">
        <v>168</v>
      </c>
      <c r="C27" s="598"/>
      <c r="D27" s="598"/>
      <c r="E27" s="598"/>
      <c r="F27" s="599"/>
      <c r="G27" s="193"/>
      <c r="H27" s="202">
        <v>0</v>
      </c>
      <c r="I27" s="203"/>
      <c r="J27" s="204"/>
    </row>
    <row r="28" spans="1:11" ht="12.15" customHeight="1" x14ac:dyDescent="0.2">
      <c r="A28" s="197" t="s">
        <v>127</v>
      </c>
      <c r="B28" s="629" t="s">
        <v>169</v>
      </c>
      <c r="C28" s="598"/>
      <c r="D28" s="598"/>
      <c r="E28" s="598"/>
      <c r="F28" s="599"/>
      <c r="G28" s="198"/>
      <c r="H28" s="202">
        <v>0</v>
      </c>
      <c r="I28" s="131"/>
      <c r="J28" s="130"/>
    </row>
    <row r="29" spans="1:11" ht="4.6500000000000004" customHeight="1" x14ac:dyDescent="0.2">
      <c r="A29" s="120"/>
      <c r="B29" s="118"/>
      <c r="C29" s="119"/>
      <c r="D29" s="119"/>
      <c r="E29" s="119"/>
      <c r="F29" s="119"/>
      <c r="G29" s="119"/>
      <c r="H29" s="117"/>
      <c r="I29" s="140"/>
      <c r="J29" s="139"/>
    </row>
    <row r="30" spans="1:11" ht="4.6500000000000004" customHeight="1" x14ac:dyDescent="0.2">
      <c r="A30" s="129"/>
      <c r="B30" s="127"/>
      <c r="C30" s="128"/>
      <c r="D30" s="128"/>
      <c r="E30" s="128"/>
      <c r="F30" s="128"/>
      <c r="G30" s="128"/>
      <c r="H30" s="126"/>
      <c r="I30" s="127"/>
      <c r="J30" s="126"/>
    </row>
    <row r="31" spans="1:11" x14ac:dyDescent="0.2">
      <c r="A31" s="125">
        <v>3</v>
      </c>
      <c r="B31" s="122" t="s">
        <v>3</v>
      </c>
      <c r="H31" s="123"/>
      <c r="I31" s="118"/>
      <c r="J31" s="138">
        <f>H33+H34+H35+H36</f>
        <v>0</v>
      </c>
    </row>
    <row r="32" spans="1:11" ht="12" x14ac:dyDescent="0.25">
      <c r="A32" s="125"/>
      <c r="B32" s="137" t="s">
        <v>109</v>
      </c>
      <c r="C32" s="136"/>
      <c r="G32" s="119"/>
      <c r="H32" s="119"/>
      <c r="I32" s="131"/>
      <c r="J32" s="130"/>
    </row>
    <row r="33" spans="1:10" x14ac:dyDescent="0.2">
      <c r="A33" s="135" t="s">
        <v>27</v>
      </c>
      <c r="B33" s="134" t="s">
        <v>15</v>
      </c>
      <c r="F33" s="123"/>
      <c r="G33" s="133"/>
      <c r="H33" s="132">
        <v>0</v>
      </c>
      <c r="I33" s="131"/>
      <c r="J33" s="130"/>
    </row>
    <row r="34" spans="1:10" x14ac:dyDescent="0.2">
      <c r="A34" s="143" t="s">
        <v>30</v>
      </c>
      <c r="B34" s="134" t="s">
        <v>17</v>
      </c>
      <c r="F34" s="123"/>
      <c r="G34" s="133"/>
      <c r="H34" s="132">
        <v>0</v>
      </c>
      <c r="I34" s="131"/>
      <c r="J34" s="130"/>
    </row>
    <row r="35" spans="1:10" x14ac:dyDescent="0.2">
      <c r="A35" s="143" t="s">
        <v>31</v>
      </c>
      <c r="B35" s="134" t="s">
        <v>19</v>
      </c>
      <c r="F35" s="123"/>
      <c r="G35" s="133"/>
      <c r="H35" s="132">
        <v>0</v>
      </c>
      <c r="I35" s="131"/>
      <c r="J35" s="130"/>
    </row>
    <row r="36" spans="1:10" x14ac:dyDescent="0.2">
      <c r="A36" s="143" t="s">
        <v>32</v>
      </c>
      <c r="B36" s="134" t="s">
        <v>0</v>
      </c>
      <c r="F36" s="123"/>
      <c r="G36" s="133"/>
      <c r="H36" s="132">
        <v>0</v>
      </c>
      <c r="I36" s="131"/>
      <c r="J36" s="130"/>
    </row>
    <row r="37" spans="1:10" ht="4.6500000000000004" customHeight="1" x14ac:dyDescent="0.2">
      <c r="A37" s="120"/>
      <c r="B37" s="118"/>
      <c r="C37" s="119"/>
      <c r="D37" s="119"/>
      <c r="E37" s="119"/>
      <c r="F37" s="119"/>
      <c r="G37" s="142"/>
      <c r="H37" s="141"/>
      <c r="I37" s="140"/>
      <c r="J37" s="139"/>
    </row>
    <row r="38" spans="1:10" ht="4.6500000000000004" customHeight="1" x14ac:dyDescent="0.2">
      <c r="A38" s="129"/>
      <c r="B38" s="127"/>
      <c r="C38" s="128"/>
      <c r="D38" s="128"/>
      <c r="E38" s="128"/>
      <c r="F38" s="128"/>
      <c r="G38" s="128"/>
      <c r="H38" s="126"/>
      <c r="I38" s="127"/>
      <c r="J38" s="126"/>
    </row>
    <row r="39" spans="1:10" ht="12.15" customHeight="1" x14ac:dyDescent="0.25">
      <c r="A39" s="125">
        <v>4</v>
      </c>
      <c r="B39" s="122" t="s">
        <v>91</v>
      </c>
      <c r="H39" s="206"/>
      <c r="I39" s="118"/>
      <c r="J39" s="138">
        <f>H41+H42</f>
        <v>0</v>
      </c>
    </row>
    <row r="40" spans="1:10" ht="12.15" customHeight="1" x14ac:dyDescent="0.25">
      <c r="A40" s="125"/>
      <c r="B40" s="137" t="s">
        <v>106</v>
      </c>
      <c r="C40" s="136"/>
      <c r="G40" s="119"/>
      <c r="H40" s="119"/>
      <c r="I40" s="131"/>
      <c r="J40" s="130"/>
    </row>
    <row r="41" spans="1:10" s="210" customFormat="1" ht="50.25" customHeight="1" x14ac:dyDescent="0.25">
      <c r="A41" s="207" t="s">
        <v>62</v>
      </c>
      <c r="B41" s="629" t="s">
        <v>443</v>
      </c>
      <c r="C41" s="598"/>
      <c r="D41" s="598"/>
      <c r="E41" s="598"/>
      <c r="F41" s="599"/>
      <c r="G41" s="198"/>
      <c r="H41" s="200">
        <v>0</v>
      </c>
      <c r="I41" s="208"/>
      <c r="J41" s="209"/>
    </row>
    <row r="42" spans="1:10" ht="12.15" customHeight="1" x14ac:dyDescent="0.2">
      <c r="A42" s="135" t="s">
        <v>63</v>
      </c>
      <c r="B42" s="134" t="s">
        <v>2</v>
      </c>
      <c r="G42" s="133"/>
      <c r="H42" s="132">
        <v>0</v>
      </c>
      <c r="I42" s="131"/>
      <c r="J42" s="130"/>
    </row>
    <row r="43" spans="1:10" ht="4.6500000000000004" customHeight="1" x14ac:dyDescent="0.2">
      <c r="A43" s="125"/>
      <c r="B43" s="122"/>
      <c r="G43" s="128"/>
      <c r="H43" s="126"/>
      <c r="I43" s="131"/>
      <c r="J43" s="130"/>
    </row>
    <row r="44" spans="1:10" ht="4.6500000000000004" customHeight="1" x14ac:dyDescent="0.2">
      <c r="A44" s="129"/>
      <c r="B44" s="127"/>
      <c r="C44" s="128"/>
      <c r="D44" s="128"/>
      <c r="E44" s="128"/>
      <c r="F44" s="128"/>
      <c r="G44" s="128"/>
      <c r="H44" s="126"/>
      <c r="I44" s="127"/>
      <c r="J44" s="126"/>
    </row>
    <row r="45" spans="1:10" x14ac:dyDescent="0.2">
      <c r="A45" s="125">
        <v>5</v>
      </c>
      <c r="B45" s="122" t="s">
        <v>92</v>
      </c>
      <c r="H45" s="123"/>
      <c r="I45" s="122"/>
      <c r="J45" s="192">
        <f>J16+J22+J31+J39</f>
        <v>1287899.1299999999</v>
      </c>
    </row>
    <row r="46" spans="1:10" ht="4.6500000000000004" customHeight="1" x14ac:dyDescent="0.2">
      <c r="A46" s="125"/>
      <c r="B46" s="122"/>
      <c r="H46" s="123"/>
      <c r="I46" s="122"/>
      <c r="J46" s="123"/>
    </row>
    <row r="47" spans="1:10" ht="4.6500000000000004" customHeight="1" x14ac:dyDescent="0.2">
      <c r="A47" s="129"/>
      <c r="B47" s="127"/>
      <c r="C47" s="128"/>
      <c r="D47" s="128"/>
      <c r="E47" s="128"/>
      <c r="F47" s="128"/>
      <c r="G47" s="128"/>
      <c r="H47" s="126"/>
      <c r="I47" s="127"/>
      <c r="J47" s="126"/>
    </row>
    <row r="48" spans="1:10" x14ac:dyDescent="0.2">
      <c r="A48" s="125">
        <v>6</v>
      </c>
      <c r="B48" s="122" t="s">
        <v>226</v>
      </c>
      <c r="H48" s="123"/>
      <c r="I48" s="122"/>
      <c r="J48" s="192">
        <f>H19+H42</f>
        <v>21000</v>
      </c>
    </row>
    <row r="49" spans="1:10" ht="4.6500000000000004" customHeight="1" x14ac:dyDescent="0.2">
      <c r="A49" s="120"/>
      <c r="B49" s="118"/>
      <c r="C49" s="119"/>
      <c r="D49" s="119"/>
      <c r="E49" s="119"/>
      <c r="F49" s="119"/>
      <c r="G49" s="119"/>
      <c r="H49" s="117"/>
      <c r="I49" s="118"/>
      <c r="J49" s="117"/>
    </row>
    <row r="50" spans="1:10" ht="4.6500000000000004" customHeight="1" x14ac:dyDescent="0.2">
      <c r="A50" s="129"/>
      <c r="B50" s="127"/>
      <c r="C50" s="128"/>
      <c r="D50" s="128"/>
      <c r="E50" s="128"/>
      <c r="F50" s="128"/>
      <c r="G50" s="128"/>
      <c r="H50" s="126"/>
      <c r="I50" s="127"/>
      <c r="J50" s="126"/>
    </row>
    <row r="51" spans="1:10" ht="12.15" customHeight="1" x14ac:dyDescent="0.2">
      <c r="A51" s="125">
        <v>7</v>
      </c>
      <c r="B51" s="122" t="s">
        <v>93</v>
      </c>
      <c r="H51" s="123"/>
      <c r="I51" s="122"/>
      <c r="J51" s="192">
        <f>J45-J48</f>
        <v>1266899.1299999999</v>
      </c>
    </row>
    <row r="52" spans="1:10" ht="4.6500000000000004" customHeight="1" x14ac:dyDescent="0.2">
      <c r="A52" s="120"/>
      <c r="B52" s="118"/>
      <c r="C52" s="119"/>
      <c r="D52" s="119"/>
      <c r="E52" s="119"/>
      <c r="F52" s="119"/>
      <c r="G52" s="119"/>
      <c r="H52" s="117"/>
      <c r="I52" s="118"/>
      <c r="J52" s="117"/>
    </row>
    <row r="53" spans="1:10" ht="4.6500000000000004" customHeight="1" x14ac:dyDescent="0.2">
      <c r="A53" s="129"/>
      <c r="B53" s="127"/>
      <c r="C53" s="128"/>
      <c r="D53" s="128"/>
      <c r="E53" s="128"/>
      <c r="F53" s="128"/>
      <c r="G53" s="128"/>
      <c r="H53" s="126"/>
      <c r="I53" s="147"/>
      <c r="J53" s="196"/>
    </row>
    <row r="54" spans="1:10" x14ac:dyDescent="0.2">
      <c r="A54" s="125">
        <v>8</v>
      </c>
      <c r="B54" s="122" t="s">
        <v>94</v>
      </c>
      <c r="H54" s="123"/>
      <c r="I54" s="131"/>
      <c r="J54" s="130"/>
    </row>
    <row r="55" spans="1:10" x14ac:dyDescent="0.2">
      <c r="A55" s="125"/>
      <c r="B55" s="122" t="s">
        <v>444</v>
      </c>
      <c r="H55" s="123"/>
      <c r="I55" s="131"/>
      <c r="J55" s="130"/>
    </row>
    <row r="56" spans="1:10" ht="13.2" x14ac:dyDescent="0.25">
      <c r="A56" s="143" t="s">
        <v>95</v>
      </c>
      <c r="B56" s="134" t="s">
        <v>97</v>
      </c>
      <c r="C56" s="115" t="s">
        <v>28</v>
      </c>
      <c r="D56" s="194">
        <f>0.25*J51</f>
        <v>316724.78249999997</v>
      </c>
      <c r="E56" s="211" t="s">
        <v>56</v>
      </c>
      <c r="F56" s="115" t="s">
        <v>57</v>
      </c>
      <c r="G56" s="212" t="s">
        <v>28</v>
      </c>
      <c r="H56" s="213">
        <f>IF(D56&gt;J48,J48,D56)</f>
        <v>21000</v>
      </c>
      <c r="I56" s="140"/>
      <c r="J56" s="139"/>
    </row>
    <row r="57" spans="1:10" x14ac:dyDescent="0.2">
      <c r="A57" s="143" t="s">
        <v>96</v>
      </c>
      <c r="B57" s="134" t="s">
        <v>98</v>
      </c>
      <c r="C57" s="115" t="s">
        <v>28</v>
      </c>
      <c r="G57" s="214"/>
      <c r="H57" s="148">
        <f>IF(D56&lt;J48,(J48-D56)*0.5,0)</f>
        <v>0</v>
      </c>
      <c r="I57" s="122"/>
      <c r="J57" s="192">
        <f>H56+H57</f>
        <v>21000</v>
      </c>
    </row>
    <row r="58" spans="1:10" ht="4.6500000000000004" customHeight="1" x14ac:dyDescent="0.2">
      <c r="A58" s="120"/>
      <c r="B58" s="118"/>
      <c r="C58" s="119"/>
      <c r="D58" s="119"/>
      <c r="E58" s="119"/>
      <c r="F58" s="119"/>
      <c r="G58" s="119"/>
      <c r="H58" s="117"/>
      <c r="I58" s="118"/>
      <c r="J58" s="117"/>
    </row>
    <row r="59" spans="1:10" ht="4.6500000000000004" customHeight="1" x14ac:dyDescent="0.25">
      <c r="A59" s="125"/>
      <c r="B59" s="124"/>
      <c r="H59" s="123"/>
      <c r="I59" s="122"/>
      <c r="J59" s="123"/>
    </row>
    <row r="60" spans="1:10" ht="12" x14ac:dyDescent="0.25">
      <c r="A60" s="125">
        <v>9</v>
      </c>
      <c r="B60" s="124" t="s">
        <v>99</v>
      </c>
      <c r="H60" s="123"/>
      <c r="I60" s="124"/>
      <c r="J60" s="121">
        <f>J51+J57</f>
        <v>1287899.1299999999</v>
      </c>
    </row>
    <row r="61" spans="1:10" ht="4.6500000000000004" customHeight="1" x14ac:dyDescent="0.2">
      <c r="A61" s="120"/>
      <c r="B61" s="118"/>
      <c r="C61" s="119"/>
      <c r="D61" s="119"/>
      <c r="E61" s="119"/>
      <c r="F61" s="119"/>
      <c r="G61" s="119"/>
      <c r="H61" s="117"/>
      <c r="I61" s="118"/>
      <c r="J61" s="117"/>
    </row>
    <row r="62" spans="1:10" ht="4.95" customHeight="1" x14ac:dyDescent="0.2"/>
    <row r="63" spans="1:10" ht="12.15" customHeight="1" x14ac:dyDescent="0.2">
      <c r="A63" s="632" t="s">
        <v>445</v>
      </c>
      <c r="B63" s="633"/>
      <c r="C63" s="633"/>
      <c r="D63" s="633"/>
      <c r="E63" s="633"/>
      <c r="F63" s="633"/>
      <c r="G63" s="633"/>
      <c r="H63" s="633"/>
      <c r="I63" s="633"/>
      <c r="J63" s="633"/>
    </row>
    <row r="64" spans="1:10" ht="12.15" customHeight="1" x14ac:dyDescent="0.2">
      <c r="A64" s="633"/>
      <c r="B64" s="633"/>
      <c r="C64" s="633"/>
      <c r="D64" s="633"/>
      <c r="E64" s="633"/>
      <c r="F64" s="633"/>
      <c r="G64" s="633"/>
      <c r="H64" s="633"/>
      <c r="I64" s="633"/>
      <c r="J64" s="633"/>
    </row>
    <row r="65" spans="1:10" ht="12.15" customHeight="1" x14ac:dyDescent="0.2">
      <c r="A65" s="633"/>
      <c r="B65" s="633"/>
      <c r="C65" s="633"/>
      <c r="D65" s="633"/>
      <c r="E65" s="633"/>
      <c r="F65" s="633"/>
      <c r="G65" s="633"/>
      <c r="H65" s="633"/>
      <c r="I65" s="633"/>
      <c r="J65" s="633"/>
    </row>
    <row r="66" spans="1:10" ht="12.15" customHeight="1" x14ac:dyDescent="0.2">
      <c r="A66" s="633"/>
      <c r="B66" s="633"/>
      <c r="C66" s="633"/>
      <c r="D66" s="633"/>
      <c r="E66" s="633"/>
      <c r="F66" s="633"/>
      <c r="G66" s="633"/>
      <c r="H66" s="633"/>
      <c r="I66" s="633"/>
      <c r="J66" s="633"/>
    </row>
    <row r="67" spans="1:10" ht="12.15" customHeight="1" x14ac:dyDescent="0.2">
      <c r="A67" s="633"/>
      <c r="B67" s="633"/>
      <c r="C67" s="633"/>
      <c r="D67" s="633"/>
      <c r="E67" s="633"/>
      <c r="F67" s="633"/>
      <c r="G67" s="633"/>
      <c r="H67" s="633"/>
      <c r="I67" s="633"/>
      <c r="J67" s="633"/>
    </row>
    <row r="68" spans="1:10" ht="12.15" customHeight="1" x14ac:dyDescent="0.2">
      <c r="A68" s="633"/>
      <c r="B68" s="633"/>
      <c r="C68" s="633"/>
      <c r="D68" s="633"/>
      <c r="E68" s="633"/>
      <c r="F68" s="633"/>
      <c r="G68" s="633"/>
      <c r="H68" s="633"/>
      <c r="I68" s="633"/>
      <c r="J68" s="633"/>
    </row>
    <row r="69" spans="1:10" ht="12.15" customHeight="1" x14ac:dyDescent="0.2">
      <c r="A69" s="633"/>
      <c r="B69" s="633"/>
      <c r="C69" s="633"/>
      <c r="D69" s="633"/>
      <c r="E69" s="633"/>
      <c r="F69" s="633"/>
      <c r="G69" s="633"/>
      <c r="H69" s="633"/>
      <c r="I69" s="633"/>
      <c r="J69" s="633"/>
    </row>
    <row r="70" spans="1:10" ht="12.15" customHeight="1" x14ac:dyDescent="0.2">
      <c r="A70" s="633"/>
      <c r="B70" s="633"/>
      <c r="C70" s="633"/>
      <c r="D70" s="633"/>
      <c r="E70" s="633"/>
      <c r="F70" s="633"/>
      <c r="G70" s="633"/>
      <c r="H70" s="633"/>
      <c r="I70" s="633"/>
      <c r="J70" s="633"/>
    </row>
    <row r="71" spans="1:10" ht="12.15" customHeight="1" x14ac:dyDescent="0.2">
      <c r="A71" s="633"/>
      <c r="B71" s="633"/>
      <c r="C71" s="633"/>
      <c r="D71" s="633"/>
      <c r="E71" s="633"/>
      <c r="F71" s="633"/>
      <c r="G71" s="633"/>
      <c r="H71" s="633"/>
      <c r="I71" s="633"/>
      <c r="J71" s="633"/>
    </row>
    <row r="72" spans="1:10" ht="12.15" customHeight="1" x14ac:dyDescent="0.2">
      <c r="A72" s="633"/>
      <c r="B72" s="633"/>
      <c r="C72" s="633"/>
      <c r="D72" s="633"/>
      <c r="E72" s="633"/>
      <c r="F72" s="633"/>
      <c r="G72" s="633"/>
      <c r="H72" s="633"/>
      <c r="I72" s="633"/>
      <c r="J72" s="633"/>
    </row>
    <row r="73" spans="1:10" ht="12.15" customHeight="1" x14ac:dyDescent="0.2">
      <c r="A73" s="633"/>
      <c r="B73" s="633"/>
      <c r="C73" s="633"/>
      <c r="D73" s="633"/>
      <c r="E73" s="633"/>
      <c r="F73" s="633"/>
      <c r="G73" s="633"/>
      <c r="H73" s="633"/>
      <c r="I73" s="633"/>
      <c r="J73" s="633"/>
    </row>
    <row r="74" spans="1:10" ht="12.15" customHeight="1" x14ac:dyDescent="0.2">
      <c r="A74" s="633"/>
      <c r="B74" s="633"/>
      <c r="C74" s="633"/>
      <c r="D74" s="633"/>
      <c r="E74" s="633"/>
      <c r="F74" s="633"/>
      <c r="G74" s="633"/>
      <c r="H74" s="633"/>
      <c r="I74" s="633"/>
      <c r="J74" s="633"/>
    </row>
    <row r="75" spans="1:10" ht="12.15" customHeight="1" x14ac:dyDescent="0.2">
      <c r="A75" s="633"/>
      <c r="B75" s="633"/>
      <c r="C75" s="633"/>
      <c r="D75" s="633"/>
      <c r="E75" s="633"/>
      <c r="F75" s="633"/>
      <c r="G75" s="633"/>
      <c r="H75" s="633"/>
      <c r="I75" s="633"/>
      <c r="J75" s="633"/>
    </row>
    <row r="76" spans="1:10" ht="12.15" customHeight="1" x14ac:dyDescent="0.2">
      <c r="A76" s="633"/>
      <c r="B76" s="633"/>
      <c r="C76" s="633"/>
      <c r="D76" s="633"/>
      <c r="E76" s="633"/>
      <c r="F76" s="633"/>
      <c r="G76" s="633"/>
      <c r="H76" s="633"/>
      <c r="I76" s="633"/>
      <c r="J76" s="633"/>
    </row>
    <row r="77" spans="1:10" ht="12.15" customHeight="1" x14ac:dyDescent="0.2">
      <c r="A77" s="633"/>
      <c r="B77" s="633"/>
      <c r="C77" s="633"/>
      <c r="D77" s="633"/>
      <c r="E77" s="633"/>
      <c r="F77" s="633"/>
      <c r="G77" s="633"/>
      <c r="H77" s="633"/>
      <c r="I77" s="633"/>
      <c r="J77" s="633"/>
    </row>
    <row r="78" spans="1:10" ht="23.25" customHeight="1" x14ac:dyDescent="0.2">
      <c r="A78" s="633"/>
      <c r="B78" s="633"/>
      <c r="C78" s="633"/>
      <c r="D78" s="633"/>
      <c r="E78" s="633"/>
      <c r="F78" s="633"/>
      <c r="G78" s="633"/>
      <c r="H78" s="633"/>
      <c r="I78" s="633"/>
      <c r="J78" s="633"/>
    </row>
    <row r="79" spans="1:10" ht="13.2" x14ac:dyDescent="0.25">
      <c r="A79" s="187"/>
      <c r="B79" s="187"/>
      <c r="C79" s="187"/>
      <c r="D79" s="187"/>
      <c r="E79" s="187"/>
      <c r="F79" s="187"/>
      <c r="G79" s="187"/>
      <c r="H79" s="187"/>
      <c r="I79" s="187"/>
      <c r="J79" s="187"/>
    </row>
    <row r="80" spans="1:10" ht="13.2" x14ac:dyDescent="0.25">
      <c r="A80" s="187"/>
      <c r="B80" s="187"/>
      <c r="C80" s="187"/>
      <c r="D80" s="187"/>
      <c r="E80" s="187"/>
      <c r="F80" s="187"/>
      <c r="G80" s="187"/>
      <c r="H80" s="187"/>
      <c r="I80" s="187"/>
      <c r="J80" s="187"/>
    </row>
    <row r="81" spans="1:10" ht="13.2" x14ac:dyDescent="0.25">
      <c r="A81" s="628"/>
      <c r="B81" s="628"/>
      <c r="C81" s="628"/>
      <c r="D81" s="628"/>
      <c r="E81" s="628"/>
      <c r="F81" s="628"/>
      <c r="G81" s="187"/>
      <c r="H81" s="187"/>
      <c r="I81" s="187"/>
      <c r="J81" s="187"/>
    </row>
    <row r="82" spans="1:10" ht="13.2" x14ac:dyDescent="0.25">
      <c r="A82" s="187"/>
      <c r="B82" s="187"/>
      <c r="C82" s="187"/>
      <c r="D82" s="187"/>
      <c r="E82" s="187"/>
      <c r="F82" s="187"/>
      <c r="G82" s="187"/>
      <c r="H82" s="187"/>
      <c r="I82" s="187"/>
      <c r="J82" s="187"/>
    </row>
    <row r="89" spans="1:10" ht="15" customHeight="1" x14ac:dyDescent="0.2"/>
  </sheetData>
  <sheetProtection algorithmName="SHA-512" hashValue="JYRLWkXTzb8G3+a7YiOpBpLOXjEoSmsKZeriMrUIR40p2Ban7SuDn5D3Czhot67X/Kf62PjbOViSIADMK9UL3g==" saltValue="00paNILiOVcsqCU5jeFVjQ==" spinCount="100000" sheet="1" objects="1" scenarios="1" selectLockedCells="1"/>
  <mergeCells count="7">
    <mergeCell ref="A81:F81"/>
    <mergeCell ref="B18:F18"/>
    <mergeCell ref="B26:F26"/>
    <mergeCell ref="B27:F27"/>
    <mergeCell ref="B28:F28"/>
    <mergeCell ref="B41:F41"/>
    <mergeCell ref="A63:J78"/>
  </mergeCells>
  <pageMargins left="0.78740157480314965" right="0.6692913385826772" top="0.82677165354330717" bottom="0.43307086614173229" header="0.31496062992125984" footer="0.19685039370078741"/>
  <pageSetup paperSize="9" scale="93" orientation="portrait" r:id="rId1"/>
  <headerFooter alignWithMargins="0">
    <oddHeader>&amp;L&amp;"Arial,Fett"&amp;12Anlage &amp;A
&amp;"Arial,Standard"&amp;10zum Vertrag Stadt .... /..............................................&amp;RAngebot vom
.....................................</oddHeader>
    <oddFooter>&amp;L&amp;F&amp;RSeite &amp;P von &amp;N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00B050"/>
    <pageSetUpPr fitToPage="1"/>
  </sheetPr>
  <dimension ref="A1:M68"/>
  <sheetViews>
    <sheetView showGridLines="0" showRuler="0" view="pageLayout" topLeftCell="A41" zoomScaleNormal="100" zoomScaleSheetLayoutView="100" workbookViewId="0">
      <selection activeCell="B20" sqref="B20"/>
    </sheetView>
  </sheetViews>
  <sheetFormatPr baseColWidth="10" defaultColWidth="11.33203125" defaultRowHeight="11.4" x14ac:dyDescent="0.2"/>
  <cols>
    <col min="1" max="1" width="4.109375" style="162" customWidth="1"/>
    <col min="2" max="2" width="3.6640625" style="115" customWidth="1"/>
    <col min="3" max="3" width="17.109375" style="115" customWidth="1"/>
    <col min="4" max="10" width="9" style="115" customWidth="1"/>
    <col min="11" max="16384" width="11.33203125" style="115"/>
  </cols>
  <sheetData>
    <row r="1" spans="1:10" ht="4.6500000000000004" customHeight="1" x14ac:dyDescent="0.2">
      <c r="A1" s="161"/>
      <c r="B1" s="128"/>
      <c r="C1" s="128"/>
      <c r="D1" s="128"/>
      <c r="E1" s="128"/>
      <c r="F1" s="128"/>
      <c r="G1" s="128"/>
      <c r="H1" s="128"/>
      <c r="I1" s="128"/>
      <c r="J1" s="126"/>
    </row>
    <row r="2" spans="1:10" ht="12" x14ac:dyDescent="0.25">
      <c r="A2" s="124" t="s">
        <v>447</v>
      </c>
      <c r="J2" s="158"/>
    </row>
    <row r="3" spans="1:10" ht="12.75" customHeight="1" x14ac:dyDescent="0.25">
      <c r="A3" s="191"/>
      <c r="J3" s="158"/>
    </row>
    <row r="4" spans="1:10" ht="4.6500000000000004" customHeight="1" x14ac:dyDescent="0.2">
      <c r="A4" s="118"/>
      <c r="B4" s="119"/>
      <c r="C4" s="119"/>
      <c r="D4" s="119"/>
      <c r="E4" s="119"/>
      <c r="F4" s="119"/>
      <c r="J4" s="123"/>
    </row>
    <row r="5" spans="1:10" ht="4.6500000000000004" customHeight="1" x14ac:dyDescent="0.2">
      <c r="A5" s="190"/>
      <c r="B5" s="128"/>
      <c r="C5" s="128"/>
      <c r="D5" s="128"/>
      <c r="E5" s="128"/>
      <c r="F5" s="128"/>
      <c r="G5" s="128"/>
      <c r="H5" s="128"/>
      <c r="I5" s="128"/>
      <c r="J5" s="126"/>
    </row>
    <row r="6" spans="1:10" ht="12" x14ac:dyDescent="0.25">
      <c r="A6" s="124" t="s">
        <v>476</v>
      </c>
      <c r="F6" s="136"/>
      <c r="G6" s="155"/>
      <c r="J6" s="123"/>
    </row>
    <row r="7" spans="1:10" ht="12" x14ac:dyDescent="0.25">
      <c r="A7" s="124" t="s">
        <v>466</v>
      </c>
      <c r="B7" s="136"/>
      <c r="D7" s="116"/>
      <c r="E7" s="116"/>
      <c r="J7" s="123"/>
    </row>
    <row r="8" spans="1:10" ht="12" x14ac:dyDescent="0.25">
      <c r="A8" s="124"/>
      <c r="B8" s="136"/>
      <c r="D8" s="116"/>
      <c r="E8" s="116"/>
      <c r="J8" s="123"/>
    </row>
    <row r="9" spans="1:10" ht="12" x14ac:dyDescent="0.25">
      <c r="A9" s="124"/>
      <c r="B9" s="136"/>
      <c r="D9" s="116"/>
      <c r="E9" s="116"/>
      <c r="J9" s="123"/>
    </row>
    <row r="10" spans="1:10" ht="12" x14ac:dyDescent="0.25">
      <c r="A10" s="124"/>
      <c r="B10" s="136"/>
      <c r="D10" s="116"/>
      <c r="E10" s="116"/>
      <c r="J10" s="123"/>
    </row>
    <row r="11" spans="1:10" ht="12" x14ac:dyDescent="0.25">
      <c r="A11" s="124"/>
      <c r="B11" s="136"/>
      <c r="D11" s="116"/>
      <c r="E11" s="116"/>
      <c r="J11" s="123"/>
    </row>
    <row r="12" spans="1:10" ht="4.6500000000000004" customHeight="1" x14ac:dyDescent="0.2">
      <c r="A12" s="118"/>
      <c r="B12" s="119"/>
      <c r="C12" s="119"/>
      <c r="D12" s="119"/>
      <c r="E12" s="119"/>
      <c r="F12" s="119"/>
      <c r="G12" s="119"/>
      <c r="H12" s="119"/>
      <c r="I12" s="119"/>
      <c r="J12" s="117"/>
    </row>
    <row r="13" spans="1:10" ht="4.6500000000000004" customHeight="1" x14ac:dyDescent="0.2">
      <c r="A13" s="189"/>
      <c r="J13" s="128"/>
    </row>
    <row r="14" spans="1:10" ht="4.6500000000000004" customHeight="1" x14ac:dyDescent="0.2">
      <c r="A14" s="181"/>
      <c r="B14" s="127"/>
      <c r="C14" s="128"/>
      <c r="D14" s="128"/>
      <c r="E14" s="128"/>
      <c r="F14" s="128"/>
      <c r="G14" s="128"/>
      <c r="H14" s="128"/>
      <c r="I14" s="128"/>
      <c r="J14" s="126"/>
    </row>
    <row r="15" spans="1:10" ht="12" x14ac:dyDescent="0.25">
      <c r="A15" s="151" t="s">
        <v>5</v>
      </c>
      <c r="B15" s="124" t="s">
        <v>448</v>
      </c>
      <c r="J15" s="123"/>
    </row>
    <row r="16" spans="1:10" x14ac:dyDescent="0.2">
      <c r="A16" s="185" t="s">
        <v>9</v>
      </c>
      <c r="B16" s="118" t="s">
        <v>120</v>
      </c>
      <c r="C16" s="119"/>
      <c r="D16" s="119"/>
      <c r="E16" s="119"/>
      <c r="F16" s="119"/>
      <c r="G16" s="119"/>
      <c r="H16" s="119"/>
      <c r="I16" s="119"/>
      <c r="J16" s="117"/>
    </row>
    <row r="17" spans="1:13" ht="4.6500000000000004" customHeight="1" x14ac:dyDescent="0.2">
      <c r="A17" s="181"/>
      <c r="D17" s="127"/>
      <c r="I17" s="127"/>
      <c r="J17" s="126"/>
    </row>
    <row r="18" spans="1:13" x14ac:dyDescent="0.2">
      <c r="A18" s="179" t="s">
        <v>22</v>
      </c>
      <c r="B18" s="634" t="s">
        <v>76</v>
      </c>
      <c r="C18" s="635"/>
      <c r="D18" s="634" t="s">
        <v>77</v>
      </c>
      <c r="E18" s="636"/>
      <c r="F18" s="636"/>
      <c r="G18" s="636"/>
      <c r="H18" s="635"/>
      <c r="I18" s="636" t="s">
        <v>146</v>
      </c>
      <c r="J18" s="635"/>
    </row>
    <row r="19" spans="1:13" x14ac:dyDescent="0.2">
      <c r="A19" s="176"/>
      <c r="B19" s="634" t="s">
        <v>449</v>
      </c>
      <c r="C19" s="635"/>
      <c r="D19" s="151" t="s">
        <v>78</v>
      </c>
      <c r="E19" s="151" t="s">
        <v>142</v>
      </c>
      <c r="F19" s="151" t="s">
        <v>79</v>
      </c>
      <c r="G19" s="151" t="s">
        <v>103</v>
      </c>
      <c r="H19" s="151" t="s">
        <v>78</v>
      </c>
      <c r="I19" s="151" t="s">
        <v>153</v>
      </c>
      <c r="J19" s="167" t="s">
        <v>80</v>
      </c>
    </row>
    <row r="20" spans="1:13" x14ac:dyDescent="0.2">
      <c r="A20" s="176"/>
      <c r="B20" s="164" t="s">
        <v>81</v>
      </c>
      <c r="C20" s="167" t="s">
        <v>34</v>
      </c>
      <c r="D20" s="151" t="s">
        <v>142</v>
      </c>
      <c r="E20" s="151"/>
      <c r="F20" s="151" t="s">
        <v>141</v>
      </c>
      <c r="G20" s="151"/>
      <c r="H20" s="151" t="s">
        <v>103</v>
      </c>
      <c r="I20" s="151" t="s">
        <v>152</v>
      </c>
      <c r="J20" s="167"/>
    </row>
    <row r="21" spans="1:13" ht="4.6500000000000004" customHeight="1" x14ac:dyDescent="0.2">
      <c r="A21" s="176"/>
      <c r="B21" s="178"/>
      <c r="C21" s="117"/>
      <c r="D21" s="178"/>
      <c r="E21" s="178"/>
      <c r="F21" s="178"/>
      <c r="G21" s="178"/>
      <c r="H21" s="178"/>
      <c r="I21" s="178"/>
      <c r="J21" s="117"/>
    </row>
    <row r="22" spans="1:13" ht="4.6500000000000004" customHeight="1" x14ac:dyDescent="0.2">
      <c r="A22" s="176"/>
      <c r="B22" s="164"/>
      <c r="C22" s="123"/>
      <c r="D22" s="164"/>
      <c r="E22" s="164"/>
      <c r="F22" s="164"/>
      <c r="G22" s="164"/>
      <c r="H22" s="164"/>
      <c r="I22" s="164"/>
      <c r="J22" s="123"/>
    </row>
    <row r="23" spans="1:13" x14ac:dyDescent="0.2">
      <c r="A23" s="176"/>
      <c r="B23" s="151">
        <v>1</v>
      </c>
      <c r="C23" s="123" t="s">
        <v>174</v>
      </c>
      <c r="D23" s="151"/>
      <c r="E23" s="151"/>
      <c r="F23" s="151"/>
      <c r="G23" s="151"/>
      <c r="H23" s="151"/>
      <c r="I23" s="637" t="s">
        <v>103</v>
      </c>
      <c r="J23" s="637">
        <v>4</v>
      </c>
    </row>
    <row r="24" spans="1:13" ht="12.15" customHeight="1" x14ac:dyDescent="0.2">
      <c r="A24" s="176"/>
      <c r="B24" s="151"/>
      <c r="C24" s="123" t="s">
        <v>175</v>
      </c>
      <c r="D24" s="151">
        <v>1</v>
      </c>
      <c r="E24" s="151">
        <v>2</v>
      </c>
      <c r="F24" s="151">
        <v>3</v>
      </c>
      <c r="G24" s="151">
        <v>4</v>
      </c>
      <c r="H24" s="151">
        <v>5</v>
      </c>
      <c r="I24" s="638"/>
      <c r="J24" s="638"/>
    </row>
    <row r="25" spans="1:13" ht="12.15" customHeight="1" x14ac:dyDescent="0.2">
      <c r="A25" s="176"/>
      <c r="B25" s="185"/>
      <c r="C25" s="117" t="s">
        <v>176</v>
      </c>
      <c r="D25" s="178"/>
      <c r="E25" s="178"/>
      <c r="F25" s="178"/>
      <c r="G25" s="178"/>
      <c r="H25" s="178"/>
      <c r="I25" s="639"/>
      <c r="J25" s="639"/>
    </row>
    <row r="26" spans="1:13" ht="13.2" x14ac:dyDescent="0.25">
      <c r="A26" s="176"/>
      <c r="B26" s="151">
        <v>2</v>
      </c>
      <c r="C26" s="164" t="s">
        <v>177</v>
      </c>
      <c r="D26" s="641">
        <v>1</v>
      </c>
      <c r="E26" s="641">
        <v>2</v>
      </c>
      <c r="F26" s="641">
        <v>3</v>
      </c>
      <c r="G26" s="641">
        <v>4</v>
      </c>
      <c r="H26" s="641">
        <v>5</v>
      </c>
      <c r="I26" s="637" t="s">
        <v>256</v>
      </c>
      <c r="J26" s="637">
        <v>3</v>
      </c>
      <c r="M26" s="187"/>
    </row>
    <row r="27" spans="1:13" ht="13.2" x14ac:dyDescent="0.2">
      <c r="A27" s="176"/>
      <c r="B27" s="185"/>
      <c r="C27" s="178" t="s">
        <v>178</v>
      </c>
      <c r="D27" s="642"/>
      <c r="E27" s="642"/>
      <c r="F27" s="642"/>
      <c r="G27" s="642"/>
      <c r="H27" s="642"/>
      <c r="I27" s="639"/>
      <c r="J27" s="639"/>
    </row>
    <row r="28" spans="1:13" x14ac:dyDescent="0.2">
      <c r="A28" s="176"/>
      <c r="B28" s="151">
        <v>3</v>
      </c>
      <c r="C28" s="123" t="s">
        <v>179</v>
      </c>
      <c r="D28" s="641">
        <v>1</v>
      </c>
      <c r="E28" s="641">
        <v>2</v>
      </c>
      <c r="F28" s="641">
        <v>3</v>
      </c>
      <c r="G28" s="641">
        <v>4</v>
      </c>
      <c r="H28" s="641">
        <v>5</v>
      </c>
      <c r="I28" s="637" t="s">
        <v>103</v>
      </c>
      <c r="J28" s="637">
        <v>4</v>
      </c>
    </row>
    <row r="29" spans="1:13" ht="12.15" customHeight="1" x14ac:dyDescent="0.2">
      <c r="A29" s="176"/>
      <c r="B29" s="151"/>
      <c r="C29" s="123" t="s">
        <v>180</v>
      </c>
      <c r="D29" s="641"/>
      <c r="E29" s="643"/>
      <c r="F29" s="643"/>
      <c r="G29" s="643"/>
      <c r="H29" s="643"/>
      <c r="I29" s="638"/>
      <c r="J29" s="638"/>
    </row>
    <row r="30" spans="1:13" ht="12.15" customHeight="1" x14ac:dyDescent="0.2">
      <c r="A30" s="176"/>
      <c r="B30" s="185"/>
      <c r="C30" s="117" t="s">
        <v>181</v>
      </c>
      <c r="D30" s="642"/>
      <c r="E30" s="644"/>
      <c r="F30" s="644"/>
      <c r="G30" s="644"/>
      <c r="H30" s="644"/>
      <c r="I30" s="639"/>
      <c r="J30" s="639"/>
    </row>
    <row r="31" spans="1:13" x14ac:dyDescent="0.2">
      <c r="A31" s="176"/>
      <c r="B31" s="186">
        <v>4</v>
      </c>
      <c r="C31" s="126" t="s">
        <v>182</v>
      </c>
      <c r="D31" s="646" t="s">
        <v>82</v>
      </c>
      <c r="E31" s="646" t="s">
        <v>183</v>
      </c>
      <c r="F31" s="647" t="s">
        <v>83</v>
      </c>
      <c r="G31" s="647" t="s">
        <v>84</v>
      </c>
      <c r="H31" s="647" t="s">
        <v>184</v>
      </c>
      <c r="I31" s="640" t="s">
        <v>256</v>
      </c>
      <c r="J31" s="640">
        <v>6</v>
      </c>
    </row>
    <row r="32" spans="1:13" ht="12.15" customHeight="1" x14ac:dyDescent="0.2">
      <c r="A32" s="176"/>
      <c r="B32" s="151"/>
      <c r="C32" s="123" t="s">
        <v>185</v>
      </c>
      <c r="D32" s="643"/>
      <c r="E32" s="643"/>
      <c r="F32" s="641"/>
      <c r="G32" s="641"/>
      <c r="H32" s="643"/>
      <c r="I32" s="638"/>
      <c r="J32" s="637"/>
    </row>
    <row r="33" spans="1:10" ht="12.15" customHeight="1" x14ac:dyDescent="0.2">
      <c r="A33" s="176"/>
      <c r="B33" s="151"/>
      <c r="C33" s="123" t="s">
        <v>186</v>
      </c>
      <c r="D33" s="643"/>
      <c r="E33" s="643"/>
      <c r="F33" s="641"/>
      <c r="G33" s="641"/>
      <c r="H33" s="643"/>
      <c r="I33" s="638"/>
      <c r="J33" s="637"/>
    </row>
    <row r="34" spans="1:10" ht="12.15" customHeight="1" x14ac:dyDescent="0.2">
      <c r="A34" s="176"/>
      <c r="B34" s="185"/>
      <c r="C34" s="117" t="s">
        <v>151</v>
      </c>
      <c r="D34" s="644"/>
      <c r="E34" s="644"/>
      <c r="F34" s="642"/>
      <c r="G34" s="642"/>
      <c r="H34" s="644"/>
      <c r="I34" s="639"/>
      <c r="J34" s="645"/>
    </row>
    <row r="35" spans="1:10" x14ac:dyDescent="0.2">
      <c r="A35" s="176"/>
      <c r="B35" s="151">
        <v>5</v>
      </c>
      <c r="C35" s="123" t="s">
        <v>187</v>
      </c>
      <c r="D35" s="641" t="s">
        <v>188</v>
      </c>
      <c r="E35" s="641" t="s">
        <v>189</v>
      </c>
      <c r="F35" s="641" t="s">
        <v>190</v>
      </c>
      <c r="G35" s="641" t="s">
        <v>191</v>
      </c>
      <c r="H35" s="641" t="s">
        <v>192</v>
      </c>
      <c r="I35" s="640" t="s">
        <v>256</v>
      </c>
      <c r="J35" s="637">
        <v>8</v>
      </c>
    </row>
    <row r="36" spans="1:10" ht="12.15" customHeight="1" x14ac:dyDescent="0.2">
      <c r="A36" s="176"/>
      <c r="B36" s="164"/>
      <c r="C36" s="123" t="s">
        <v>193</v>
      </c>
      <c r="D36" s="641"/>
      <c r="E36" s="641"/>
      <c r="F36" s="641"/>
      <c r="G36" s="641"/>
      <c r="H36" s="641"/>
      <c r="I36" s="638"/>
      <c r="J36" s="638"/>
    </row>
    <row r="37" spans="1:10" ht="4.6500000000000004" customHeight="1" x14ac:dyDescent="0.25">
      <c r="A37" s="172"/>
      <c r="B37" s="178"/>
      <c r="C37" s="117"/>
      <c r="D37" s="178"/>
      <c r="E37" s="178"/>
      <c r="F37" s="178"/>
      <c r="G37" s="178"/>
      <c r="H37" s="119"/>
      <c r="I37" s="184"/>
      <c r="J37" s="183"/>
    </row>
    <row r="38" spans="1:10" ht="4.6500000000000004" customHeight="1" x14ac:dyDescent="0.2">
      <c r="A38" s="181"/>
      <c r="B38" s="127"/>
      <c r="C38" s="126"/>
      <c r="D38" s="180"/>
      <c r="E38" s="180"/>
      <c r="F38" s="180"/>
      <c r="G38" s="180"/>
      <c r="H38" s="180"/>
      <c r="I38" s="180"/>
      <c r="J38" s="180"/>
    </row>
    <row r="39" spans="1:10" ht="13.2" x14ac:dyDescent="0.2">
      <c r="A39" s="179" t="s">
        <v>23</v>
      </c>
      <c r="B39" s="122" t="s">
        <v>194</v>
      </c>
      <c r="C39" s="123"/>
      <c r="D39" s="151" t="s">
        <v>85</v>
      </c>
      <c r="E39" s="151" t="s">
        <v>195</v>
      </c>
      <c r="F39" s="151" t="s">
        <v>196</v>
      </c>
      <c r="G39" s="151" t="s">
        <v>197</v>
      </c>
      <c r="H39" s="188" t="s">
        <v>198</v>
      </c>
      <c r="I39" s="164"/>
      <c r="J39" s="182">
        <f>J23+J26+J28+J31+J35</f>
        <v>25</v>
      </c>
    </row>
    <row r="40" spans="1:10" ht="4.6500000000000004" customHeight="1" x14ac:dyDescent="0.2">
      <c r="A40" s="172"/>
      <c r="B40" s="118"/>
      <c r="C40" s="117"/>
      <c r="D40" s="178"/>
      <c r="E40" s="178"/>
      <c r="F40" s="178"/>
      <c r="G40" s="178"/>
      <c r="H40" s="178"/>
      <c r="I40" s="164"/>
      <c r="J40" s="117"/>
    </row>
    <row r="41" spans="1:10" ht="4.6500000000000004" customHeight="1" x14ac:dyDescent="0.2">
      <c r="A41" s="181"/>
      <c r="B41" s="127"/>
      <c r="C41" s="126"/>
      <c r="D41" s="180"/>
      <c r="E41" s="180"/>
      <c r="F41" s="180"/>
      <c r="G41" s="180"/>
      <c r="H41" s="180"/>
      <c r="I41" s="180"/>
      <c r="J41" s="126"/>
    </row>
    <row r="42" spans="1:10" x14ac:dyDescent="0.2">
      <c r="A42" s="179" t="s">
        <v>58</v>
      </c>
      <c r="B42" s="122" t="s">
        <v>150</v>
      </c>
      <c r="C42" s="123"/>
      <c r="D42" s="641" t="s">
        <v>24</v>
      </c>
      <c r="E42" s="641" t="s">
        <v>25</v>
      </c>
      <c r="F42" s="641" t="s">
        <v>26</v>
      </c>
      <c r="G42" s="641" t="s">
        <v>71</v>
      </c>
      <c r="H42" s="641" t="s">
        <v>86</v>
      </c>
      <c r="I42" s="637" t="s">
        <v>102</v>
      </c>
      <c r="J42" s="653" t="s">
        <v>26</v>
      </c>
    </row>
    <row r="43" spans="1:10" ht="12.15" customHeight="1" x14ac:dyDescent="0.2">
      <c r="A43" s="176"/>
      <c r="B43" s="122" t="s">
        <v>450</v>
      </c>
      <c r="C43" s="123"/>
      <c r="D43" s="643"/>
      <c r="E43" s="643"/>
      <c r="F43" s="643"/>
      <c r="G43" s="643"/>
      <c r="H43" s="643"/>
      <c r="I43" s="638"/>
      <c r="J43" s="654"/>
    </row>
    <row r="44" spans="1:10" ht="4.6500000000000004" customHeight="1" x14ac:dyDescent="0.2">
      <c r="A44" s="172"/>
      <c r="B44" s="119"/>
      <c r="C44" s="117"/>
      <c r="D44" s="178"/>
      <c r="E44" s="178"/>
      <c r="F44" s="178"/>
      <c r="G44" s="178"/>
      <c r="H44" s="118"/>
      <c r="I44" s="178"/>
      <c r="J44" s="117"/>
    </row>
    <row r="45" spans="1:10" ht="5.25" customHeight="1" x14ac:dyDescent="0.2">
      <c r="A45" s="176"/>
      <c r="J45" s="123"/>
    </row>
    <row r="46" spans="1:10" x14ac:dyDescent="0.2">
      <c r="A46" s="176"/>
      <c r="B46" s="177" t="s">
        <v>87</v>
      </c>
      <c r="C46" s="174" t="s">
        <v>200</v>
      </c>
      <c r="D46" s="174"/>
      <c r="E46" s="174"/>
      <c r="F46" s="174"/>
      <c r="G46" s="174"/>
      <c r="H46" s="174"/>
      <c r="I46" s="174"/>
      <c r="J46" s="173"/>
    </row>
    <row r="47" spans="1:10" x14ac:dyDescent="0.2">
      <c r="A47" s="176"/>
      <c r="B47" s="177" t="s">
        <v>201</v>
      </c>
      <c r="C47" s="174" t="s">
        <v>88</v>
      </c>
      <c r="D47" s="174"/>
      <c r="E47" s="174"/>
      <c r="F47" s="174"/>
      <c r="G47" s="174"/>
      <c r="H47" s="174"/>
      <c r="I47" s="174"/>
      <c r="J47" s="173"/>
    </row>
    <row r="48" spans="1:10" x14ac:dyDescent="0.2">
      <c r="A48" s="176"/>
      <c r="B48" s="175"/>
      <c r="C48" s="174" t="s">
        <v>202</v>
      </c>
      <c r="D48" s="174"/>
      <c r="E48" s="174"/>
      <c r="F48" s="174"/>
      <c r="G48" s="174"/>
      <c r="H48" s="174"/>
      <c r="I48" s="174"/>
      <c r="J48" s="173"/>
    </row>
    <row r="49" spans="1:10" x14ac:dyDescent="0.2">
      <c r="A49" s="176"/>
      <c r="B49" s="175"/>
      <c r="C49" s="174" t="s">
        <v>89</v>
      </c>
      <c r="D49" s="174"/>
      <c r="E49" s="174"/>
      <c r="F49" s="174"/>
      <c r="G49" s="174"/>
      <c r="H49" s="174"/>
      <c r="I49" s="174"/>
      <c r="J49" s="173"/>
    </row>
    <row r="50" spans="1:10" ht="5.25" customHeight="1" x14ac:dyDescent="0.2">
      <c r="A50" s="172"/>
      <c r="B50" s="171"/>
      <c r="C50" s="170" t="s">
        <v>67</v>
      </c>
      <c r="D50" s="170"/>
      <c r="E50" s="170"/>
      <c r="F50" s="170"/>
      <c r="G50" s="170"/>
      <c r="H50" s="170"/>
      <c r="I50" s="170"/>
      <c r="J50" s="169"/>
    </row>
    <row r="51" spans="1:10" ht="4.6500000000000004" customHeight="1" x14ac:dyDescent="0.2">
      <c r="A51" s="189"/>
      <c r="B51" s="142"/>
      <c r="C51" s="142"/>
      <c r="D51" s="142"/>
      <c r="E51" s="142"/>
      <c r="F51" s="142"/>
      <c r="G51" s="142"/>
      <c r="H51" s="142"/>
      <c r="I51" s="142"/>
      <c r="J51" s="142"/>
    </row>
    <row r="52" spans="1:10" ht="12" hidden="1" x14ac:dyDescent="0.25">
      <c r="A52" s="186"/>
      <c r="B52" s="127"/>
      <c r="C52" s="128"/>
      <c r="D52" s="128"/>
      <c r="E52" s="128"/>
      <c r="F52" s="128"/>
      <c r="G52" s="128"/>
      <c r="H52" s="128"/>
      <c r="I52" s="128"/>
      <c r="J52" s="215"/>
    </row>
    <row r="53" spans="1:10" ht="12" hidden="1" x14ac:dyDescent="0.25">
      <c r="A53" s="166" t="s">
        <v>149</v>
      </c>
      <c r="B53" s="136" t="s">
        <v>148</v>
      </c>
      <c r="J53" s="168"/>
    </row>
    <row r="54" spans="1:10" hidden="1" x14ac:dyDescent="0.2">
      <c r="A54" s="216"/>
      <c r="B54" s="119"/>
      <c r="C54" s="119"/>
      <c r="D54" s="119"/>
      <c r="E54" s="119"/>
      <c r="F54" s="119"/>
      <c r="G54" s="119"/>
      <c r="H54" s="119"/>
      <c r="I54" s="119"/>
      <c r="J54" s="117"/>
    </row>
    <row r="55" spans="1:10" hidden="1" x14ac:dyDescent="0.2">
      <c r="A55" s="165"/>
      <c r="D55" s="122"/>
      <c r="I55" s="122"/>
      <c r="J55" s="123"/>
    </row>
    <row r="56" spans="1:10" hidden="1" x14ac:dyDescent="0.2">
      <c r="A56" s="166" t="s">
        <v>14</v>
      </c>
      <c r="B56" s="634" t="s">
        <v>76</v>
      </c>
      <c r="C56" s="635"/>
      <c r="D56" s="634" t="s">
        <v>147</v>
      </c>
      <c r="E56" s="636"/>
      <c r="F56" s="636"/>
      <c r="G56" s="636"/>
      <c r="H56" s="635"/>
      <c r="I56" s="634" t="s">
        <v>146</v>
      </c>
      <c r="J56" s="635"/>
    </row>
    <row r="57" spans="1:10" hidden="1" x14ac:dyDescent="0.2">
      <c r="A57" s="165"/>
      <c r="B57" s="634"/>
      <c r="C57" s="635"/>
      <c r="D57" s="151" t="s">
        <v>78</v>
      </c>
      <c r="E57" s="151" t="s">
        <v>142</v>
      </c>
      <c r="F57" s="151" t="s">
        <v>79</v>
      </c>
      <c r="G57" s="151" t="s">
        <v>145</v>
      </c>
      <c r="H57" s="151" t="s">
        <v>78</v>
      </c>
      <c r="I57" s="151" t="s">
        <v>144</v>
      </c>
      <c r="J57" s="167" t="s">
        <v>143</v>
      </c>
    </row>
    <row r="58" spans="1:10" hidden="1" x14ac:dyDescent="0.2">
      <c r="A58" s="165"/>
      <c r="B58" s="122"/>
      <c r="C58" s="167"/>
      <c r="D58" s="151" t="s">
        <v>142</v>
      </c>
      <c r="E58" s="151"/>
      <c r="F58" s="151" t="s">
        <v>141</v>
      </c>
      <c r="G58" s="151" t="s">
        <v>141</v>
      </c>
      <c r="H58" s="151" t="s">
        <v>140</v>
      </c>
      <c r="I58" s="151" t="s">
        <v>139</v>
      </c>
      <c r="J58" s="167" t="s">
        <v>138</v>
      </c>
    </row>
    <row r="59" spans="1:10" hidden="1" x14ac:dyDescent="0.2">
      <c r="A59" s="216"/>
      <c r="B59" s="118"/>
      <c r="C59" s="117"/>
      <c r="D59" s="178"/>
      <c r="E59" s="178"/>
      <c r="F59" s="178"/>
      <c r="G59" s="178"/>
      <c r="H59" s="178"/>
      <c r="I59" s="178"/>
      <c r="J59" s="117"/>
    </row>
    <row r="60" spans="1:10" hidden="1" x14ac:dyDescent="0.2">
      <c r="A60" s="165"/>
      <c r="B60" s="122"/>
      <c r="C60" s="123"/>
      <c r="D60" s="164"/>
      <c r="E60" s="164"/>
      <c r="F60" s="164"/>
      <c r="G60" s="164"/>
      <c r="H60" s="164"/>
      <c r="I60" s="164"/>
      <c r="J60" s="123"/>
    </row>
    <row r="61" spans="1:10" hidden="1" x14ac:dyDescent="0.2">
      <c r="A61" s="166" t="s">
        <v>16</v>
      </c>
      <c r="B61" s="655" t="s">
        <v>137</v>
      </c>
      <c r="C61" s="656"/>
      <c r="D61" s="648" t="s">
        <v>136</v>
      </c>
      <c r="E61" s="648" t="s">
        <v>135</v>
      </c>
      <c r="F61" s="648" t="s">
        <v>134</v>
      </c>
      <c r="G61" s="648" t="s">
        <v>133</v>
      </c>
      <c r="H61" s="648" t="s">
        <v>132</v>
      </c>
      <c r="I61" s="649"/>
      <c r="J61" s="651"/>
    </row>
    <row r="62" spans="1:10" hidden="1" x14ac:dyDescent="0.2">
      <c r="A62" s="165"/>
      <c r="B62" s="657"/>
      <c r="C62" s="656"/>
      <c r="D62" s="648"/>
      <c r="E62" s="648"/>
      <c r="F62" s="648"/>
      <c r="G62" s="648"/>
      <c r="H62" s="648"/>
      <c r="I62" s="650"/>
      <c r="J62" s="652"/>
    </row>
    <row r="63" spans="1:10" hidden="1" x14ac:dyDescent="0.2">
      <c r="A63" s="120"/>
      <c r="B63" s="118"/>
      <c r="C63" s="117"/>
      <c r="D63" s="178"/>
      <c r="E63" s="178"/>
      <c r="F63" s="178"/>
      <c r="G63" s="178"/>
      <c r="H63" s="119"/>
      <c r="I63" s="178"/>
      <c r="J63" s="117"/>
    </row>
    <row r="64" spans="1:10" hidden="1" x14ac:dyDescent="0.2">
      <c r="A64" s="161"/>
      <c r="B64" s="128"/>
      <c r="C64" s="128"/>
      <c r="D64" s="128"/>
      <c r="E64" s="128"/>
      <c r="F64" s="128"/>
      <c r="G64" s="128"/>
      <c r="H64" s="128"/>
      <c r="I64" s="128"/>
      <c r="J64" s="126"/>
    </row>
    <row r="65" spans="1:10" hidden="1" x14ac:dyDescent="0.2">
      <c r="A65" s="163" t="s">
        <v>131</v>
      </c>
      <c r="B65" s="115" t="s">
        <v>130</v>
      </c>
      <c r="J65" s="123"/>
    </row>
    <row r="66" spans="1:10" hidden="1" x14ac:dyDescent="0.2">
      <c r="A66" s="163"/>
      <c r="B66" s="115" t="s">
        <v>129</v>
      </c>
      <c r="J66" s="123"/>
    </row>
    <row r="67" spans="1:10" hidden="1" x14ac:dyDescent="0.2">
      <c r="A67" s="163"/>
      <c r="B67" s="115" t="s">
        <v>128</v>
      </c>
      <c r="J67" s="123"/>
    </row>
    <row r="68" spans="1:10" hidden="1" x14ac:dyDescent="0.2">
      <c r="A68" s="157"/>
      <c r="B68" s="119"/>
      <c r="C68" s="119"/>
      <c r="D68" s="119"/>
      <c r="E68" s="119"/>
      <c r="F68" s="119"/>
      <c r="G68" s="119"/>
      <c r="H68" s="119"/>
      <c r="I68" s="119"/>
      <c r="J68" s="117"/>
    </row>
  </sheetData>
  <sheetProtection algorithmName="SHA-512" hashValue="H+RHXZfFIBWHC+MtYEKSfuMO7PqYrr0I70O1zGpd5bANiLPsJbtOKEyixOlQmMXjEIrAJEmSNY1YYW1WdQrY6w==" saltValue="dhHwPgrO6H+6SM/CLWWQkw==" spinCount="100000" sheet="1" objects="1" scenarios="1" selectLockedCells="1"/>
  <mergeCells count="53">
    <mergeCell ref="B18:C18"/>
    <mergeCell ref="D18:H18"/>
    <mergeCell ref="I18:J18"/>
    <mergeCell ref="B19:C19"/>
    <mergeCell ref="I23:I25"/>
    <mergeCell ref="J23:J25"/>
    <mergeCell ref="I31:I34"/>
    <mergeCell ref="J26:J27"/>
    <mergeCell ref="D28:D30"/>
    <mergeCell ref="E28:E30"/>
    <mergeCell ref="F28:F30"/>
    <mergeCell ref="G28:G30"/>
    <mergeCell ref="H28:H30"/>
    <mergeCell ref="I28:I30"/>
    <mergeCell ref="J28:J30"/>
    <mergeCell ref="D26:D27"/>
    <mergeCell ref="E26:E27"/>
    <mergeCell ref="F26:F27"/>
    <mergeCell ref="G26:G27"/>
    <mergeCell ref="H26:H27"/>
    <mergeCell ref="I26:I27"/>
    <mergeCell ref="G42:G43"/>
    <mergeCell ref="H42:H43"/>
    <mergeCell ref="I42:I43"/>
    <mergeCell ref="J31:J34"/>
    <mergeCell ref="D35:D36"/>
    <mergeCell ref="E35:E36"/>
    <mergeCell ref="F35:F36"/>
    <mergeCell ref="G35:G36"/>
    <mergeCell ref="H35:H36"/>
    <mergeCell ref="I35:I36"/>
    <mergeCell ref="J35:J36"/>
    <mergeCell ref="D31:D34"/>
    <mergeCell ref="E31:E34"/>
    <mergeCell ref="F31:F34"/>
    <mergeCell ref="G31:G34"/>
    <mergeCell ref="H31:H34"/>
    <mergeCell ref="H61:H62"/>
    <mergeCell ref="I61:I62"/>
    <mergeCell ref="J61:J62"/>
    <mergeCell ref="J42:J43"/>
    <mergeCell ref="B56:C56"/>
    <mergeCell ref="D56:H56"/>
    <mergeCell ref="I56:J56"/>
    <mergeCell ref="B57:C57"/>
    <mergeCell ref="B61:C62"/>
    <mergeCell ref="D61:D62"/>
    <mergeCell ref="E61:E62"/>
    <mergeCell ref="F61:F62"/>
    <mergeCell ref="G61:G62"/>
    <mergeCell ref="D42:D43"/>
    <mergeCell ref="E42:E43"/>
    <mergeCell ref="F42:F43"/>
  </mergeCells>
  <pageMargins left="0.78740157480314965" right="0.68" top="0.83" bottom="0.42" header="0.31496062992125984" footer="0.2"/>
  <pageSetup paperSize="9" scale="99" orientation="portrait" r:id="rId1"/>
  <headerFooter alignWithMargins="0">
    <oddHeader>&amp;L&amp;"Arial,Fett"&amp;12Anlage &amp;A
&amp;"Arial,Standard"&amp;10zum Vertrag Stadt .... /..............................................&amp;RAngebot vom
.....................................</oddHeader>
    <oddFooter>&amp;L&amp;F&amp;RSeite &amp;P von &amp;N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FFFF00"/>
    <pageSetUpPr fitToPage="1"/>
  </sheetPr>
  <dimension ref="A1:M87"/>
  <sheetViews>
    <sheetView showGridLines="0" showRuler="0" view="pageLayout" topLeftCell="A13" zoomScale="70" zoomScaleNormal="100" zoomScaleSheetLayoutView="110" zoomScalePageLayoutView="70" workbookViewId="0">
      <selection activeCell="C30" sqref="C30"/>
    </sheetView>
  </sheetViews>
  <sheetFormatPr baseColWidth="10" defaultColWidth="9" defaultRowHeight="11.4" x14ac:dyDescent="0.2"/>
  <cols>
    <col min="1" max="1" width="4.33203125" style="115" customWidth="1"/>
    <col min="2" max="2" width="10.21875" style="115" customWidth="1"/>
    <col min="3" max="3" width="5.77734375" style="115" customWidth="1"/>
    <col min="4" max="4" width="36.109375" style="115" customWidth="1"/>
    <col min="5" max="5" width="10" style="115" customWidth="1"/>
    <col min="6" max="6" width="13" style="115" bestFit="1" customWidth="1"/>
    <col min="7" max="7" width="11.77734375" style="115" bestFit="1" customWidth="1"/>
    <col min="8" max="8" width="2.109375" style="115" customWidth="1"/>
    <col min="9" max="9" width="19.21875" style="115" customWidth="1"/>
    <col min="10" max="10" width="15.33203125" style="115" customWidth="1"/>
    <col min="11" max="11" width="15.6640625" style="115" customWidth="1"/>
    <col min="12" max="16384" width="9" style="115"/>
  </cols>
  <sheetData>
    <row r="1" spans="1:11" ht="4.6500000000000004" customHeight="1" x14ac:dyDescent="0.2">
      <c r="A1" s="665"/>
      <c r="B1" s="666"/>
      <c r="C1" s="666"/>
      <c r="D1" s="666"/>
      <c r="E1" s="666"/>
      <c r="F1" s="666"/>
      <c r="G1" s="666"/>
      <c r="H1" s="666"/>
      <c r="I1" s="666"/>
      <c r="J1" s="666"/>
      <c r="K1" s="667"/>
    </row>
    <row r="2" spans="1:11" ht="12" x14ac:dyDescent="0.25">
      <c r="A2" s="668" t="s">
        <v>203</v>
      </c>
      <c r="B2" s="669"/>
      <c r="C2" s="669"/>
      <c r="D2" s="669"/>
      <c r="E2" s="669"/>
      <c r="F2" s="669"/>
      <c r="G2" s="669"/>
      <c r="H2" s="669"/>
      <c r="I2" s="669"/>
      <c r="J2" s="669"/>
      <c r="K2" s="670"/>
    </row>
    <row r="3" spans="1:11" ht="12" x14ac:dyDescent="0.25">
      <c r="A3" s="668" t="s">
        <v>204</v>
      </c>
      <c r="B3" s="669"/>
      <c r="C3" s="669"/>
      <c r="D3" s="669"/>
      <c r="E3" s="669"/>
      <c r="F3" s="669"/>
      <c r="G3" s="669"/>
      <c r="H3" s="669"/>
      <c r="I3" s="669"/>
      <c r="J3" s="669"/>
      <c r="K3" s="671"/>
    </row>
    <row r="4" spans="1:11" ht="5.25" customHeight="1" x14ac:dyDescent="0.2">
      <c r="A4" s="672"/>
      <c r="B4" s="673"/>
      <c r="C4" s="673"/>
      <c r="D4" s="673"/>
      <c r="E4" s="673"/>
      <c r="F4" s="673"/>
      <c r="G4" s="673"/>
      <c r="H4" s="673"/>
      <c r="I4" s="674"/>
      <c r="J4" s="674"/>
      <c r="K4" s="675"/>
    </row>
    <row r="5" spans="1:11" ht="4.6500000000000004" customHeight="1" x14ac:dyDescent="0.2">
      <c r="A5" s="676"/>
      <c r="B5" s="665"/>
      <c r="C5" s="666"/>
      <c r="D5" s="666"/>
      <c r="E5" s="666"/>
      <c r="F5" s="666"/>
      <c r="G5" s="666"/>
      <c r="H5" s="666"/>
      <c r="I5" s="666"/>
      <c r="J5" s="666"/>
      <c r="K5" s="667"/>
    </row>
    <row r="6" spans="1:11" ht="12" x14ac:dyDescent="0.25">
      <c r="A6" s="677" t="s">
        <v>5</v>
      </c>
      <c r="B6" s="668" t="s">
        <v>476</v>
      </c>
      <c r="C6" s="669"/>
      <c r="D6" s="669"/>
      <c r="E6" s="669"/>
      <c r="F6" s="669"/>
      <c r="G6" s="678"/>
      <c r="H6" s="679"/>
      <c r="I6" s="669"/>
      <c r="J6" s="669"/>
      <c r="K6" s="680"/>
    </row>
    <row r="7" spans="1:11" ht="12" x14ac:dyDescent="0.25">
      <c r="A7" s="677" t="s">
        <v>9</v>
      </c>
      <c r="B7" s="668" t="s">
        <v>466</v>
      </c>
      <c r="C7" s="681"/>
      <c r="D7" s="682"/>
      <c r="E7" s="682"/>
      <c r="F7" s="682"/>
      <c r="G7" s="669"/>
      <c r="H7" s="669"/>
      <c r="I7" s="669"/>
      <c r="J7" s="669"/>
      <c r="K7" s="680"/>
    </row>
    <row r="8" spans="1:11" ht="4.6500000000000004" customHeight="1" x14ac:dyDescent="0.2">
      <c r="A8" s="683"/>
      <c r="B8" s="673"/>
      <c r="C8" s="673"/>
      <c r="D8" s="673"/>
      <c r="E8" s="673"/>
      <c r="F8" s="673"/>
      <c r="G8" s="673"/>
      <c r="H8" s="673"/>
      <c r="I8" s="673"/>
      <c r="J8" s="673"/>
      <c r="K8" s="684"/>
    </row>
    <row r="9" spans="1:11" ht="4.6500000000000004" customHeight="1" x14ac:dyDescent="0.2">
      <c r="A9" s="673"/>
      <c r="B9" s="673"/>
      <c r="C9" s="673"/>
      <c r="D9" s="673"/>
      <c r="E9" s="673"/>
      <c r="F9" s="673"/>
      <c r="G9" s="673"/>
      <c r="H9" s="673"/>
      <c r="I9" s="673"/>
      <c r="J9" s="673"/>
      <c r="K9" s="673"/>
    </row>
    <row r="10" spans="1:11" ht="4.6500000000000004" customHeight="1" x14ac:dyDescent="0.2">
      <c r="A10" s="676"/>
      <c r="B10" s="665"/>
      <c r="C10" s="666"/>
      <c r="D10" s="666"/>
      <c r="E10" s="666"/>
      <c r="F10" s="666"/>
      <c r="G10" s="666"/>
      <c r="H10" s="666"/>
      <c r="I10" s="666"/>
      <c r="J10" s="666"/>
      <c r="K10" s="667"/>
    </row>
    <row r="11" spans="1:11" ht="12.15" customHeight="1" thickBot="1" x14ac:dyDescent="0.25">
      <c r="A11" s="685">
        <v>1</v>
      </c>
      <c r="B11" s="686" t="s">
        <v>21</v>
      </c>
      <c r="C11" s="669"/>
      <c r="D11" s="669"/>
      <c r="E11" s="669"/>
      <c r="F11" s="669"/>
      <c r="G11" s="669"/>
      <c r="H11" s="669"/>
      <c r="I11" s="669"/>
      <c r="J11" s="669"/>
      <c r="K11" s="680"/>
    </row>
    <row r="12" spans="1:11" ht="12" thickBot="1" x14ac:dyDescent="0.25">
      <c r="A12" s="687" t="s">
        <v>22</v>
      </c>
      <c r="B12" s="688" t="s">
        <v>451</v>
      </c>
      <c r="C12" s="669"/>
      <c r="D12" s="669"/>
      <c r="E12" s="669"/>
      <c r="F12" s="669"/>
      <c r="G12" s="669"/>
      <c r="H12" s="689" t="s">
        <v>65</v>
      </c>
      <c r="I12" s="669" t="s">
        <v>4</v>
      </c>
      <c r="J12" s="669"/>
      <c r="K12" s="680"/>
    </row>
    <row r="13" spans="1:11" ht="12" thickBot="1" x14ac:dyDescent="0.25">
      <c r="A13" s="685"/>
      <c r="B13" s="686"/>
      <c r="C13" s="669"/>
      <c r="D13" s="669"/>
      <c r="E13" s="669"/>
      <c r="F13" s="669"/>
      <c r="G13" s="669"/>
      <c r="H13" s="669"/>
      <c r="I13" s="669"/>
      <c r="J13" s="669"/>
      <c r="K13" s="680"/>
    </row>
    <row r="14" spans="1:11" ht="12" thickBot="1" x14ac:dyDescent="0.25">
      <c r="A14" s="690" t="s">
        <v>23</v>
      </c>
      <c r="B14" s="688" t="s">
        <v>451</v>
      </c>
      <c r="C14" s="669"/>
      <c r="D14" s="669"/>
      <c r="E14" s="669"/>
      <c r="F14" s="669"/>
      <c r="G14" s="669"/>
      <c r="H14" s="689" t="s">
        <v>67</v>
      </c>
      <c r="I14" s="669" t="s">
        <v>239</v>
      </c>
      <c r="J14" s="669"/>
      <c r="K14" s="680"/>
    </row>
    <row r="15" spans="1:11" ht="4.6500000000000004" customHeight="1" x14ac:dyDescent="0.2">
      <c r="A15" s="683"/>
      <c r="B15" s="672"/>
      <c r="C15" s="673"/>
      <c r="D15" s="673"/>
      <c r="E15" s="673"/>
      <c r="F15" s="673"/>
      <c r="G15" s="673"/>
      <c r="H15" s="673"/>
      <c r="I15" s="673"/>
      <c r="J15" s="673"/>
      <c r="K15" s="684"/>
    </row>
    <row r="16" spans="1:11" ht="4.6500000000000004" customHeight="1" x14ac:dyDescent="0.2">
      <c r="A16" s="676"/>
      <c r="B16" s="665"/>
      <c r="C16" s="666"/>
      <c r="D16" s="666"/>
      <c r="E16" s="666"/>
      <c r="F16" s="666"/>
      <c r="G16" s="666"/>
      <c r="H16" s="666"/>
      <c r="I16" s="666"/>
      <c r="J16" s="666"/>
      <c r="K16" s="676"/>
    </row>
    <row r="17" spans="1:13" ht="12" x14ac:dyDescent="0.25">
      <c r="A17" s="685">
        <v>2</v>
      </c>
      <c r="B17" s="686" t="s">
        <v>467</v>
      </c>
      <c r="C17" s="669"/>
      <c r="D17" s="669"/>
      <c r="E17" s="669"/>
      <c r="F17" s="669"/>
      <c r="G17" s="669"/>
      <c r="H17" s="669"/>
      <c r="I17" s="669"/>
      <c r="J17" s="669"/>
      <c r="K17" s="691">
        <f>'AK. Verk2'!$J$60</f>
        <v>1287899.1299999999</v>
      </c>
    </row>
    <row r="18" spans="1:13" ht="4.6500000000000004" customHeight="1" x14ac:dyDescent="0.2">
      <c r="A18" s="692"/>
      <c r="B18" s="672"/>
      <c r="C18" s="673"/>
      <c r="D18" s="673"/>
      <c r="E18" s="673"/>
      <c r="F18" s="673"/>
      <c r="G18" s="673"/>
      <c r="H18" s="673"/>
      <c r="I18" s="673"/>
      <c r="J18" s="673"/>
      <c r="K18" s="683"/>
    </row>
    <row r="19" spans="1:13" ht="4.6500000000000004" customHeight="1" x14ac:dyDescent="0.2">
      <c r="A19" s="685"/>
      <c r="B19" s="686"/>
      <c r="C19" s="669"/>
      <c r="D19" s="669"/>
      <c r="E19" s="669"/>
      <c r="F19" s="669"/>
      <c r="G19" s="669"/>
      <c r="H19" s="693"/>
      <c r="I19" s="694"/>
      <c r="J19" s="694"/>
      <c r="K19" s="695"/>
    </row>
    <row r="20" spans="1:13" x14ac:dyDescent="0.2">
      <c r="A20" s="685">
        <v>3</v>
      </c>
      <c r="B20" s="686" t="s">
        <v>59</v>
      </c>
      <c r="C20" s="669"/>
      <c r="D20" s="669"/>
      <c r="E20" s="669"/>
      <c r="F20" s="669"/>
      <c r="G20" s="669"/>
      <c r="H20" s="693"/>
      <c r="I20" s="694"/>
      <c r="J20" s="694"/>
      <c r="K20" s="696"/>
    </row>
    <row r="21" spans="1:13" ht="13.8" thickBot="1" x14ac:dyDescent="0.3">
      <c r="A21" s="690" t="s">
        <v>27</v>
      </c>
      <c r="B21" s="688" t="s">
        <v>452</v>
      </c>
      <c r="C21" s="669"/>
      <c r="D21" s="669"/>
      <c r="E21" s="669"/>
      <c r="F21" s="669"/>
      <c r="G21" s="669"/>
      <c r="H21" s="697"/>
      <c r="I21" s="698"/>
      <c r="J21" s="698"/>
      <c r="K21" s="696"/>
    </row>
    <row r="22" spans="1:13" ht="13.8" thickBot="1" x14ac:dyDescent="0.3">
      <c r="A22" s="690"/>
      <c r="B22" s="686" t="s">
        <v>74</v>
      </c>
      <c r="C22" s="669"/>
      <c r="D22" s="669"/>
      <c r="E22" s="669"/>
      <c r="F22" s="699"/>
      <c r="G22" s="669"/>
      <c r="H22" s="700" t="s">
        <v>102</v>
      </c>
      <c r="I22" s="701"/>
      <c r="J22" s="702"/>
      <c r="K22" s="696"/>
    </row>
    <row r="23" spans="1:13" ht="13.8" thickBot="1" x14ac:dyDescent="0.3">
      <c r="A23" s="690" t="s">
        <v>31</v>
      </c>
      <c r="B23" s="688" t="s">
        <v>453</v>
      </c>
      <c r="C23" s="669"/>
      <c r="D23" s="669"/>
      <c r="E23" s="669"/>
      <c r="F23" s="669"/>
      <c r="G23" s="703"/>
      <c r="H23" s="704"/>
      <c r="I23" s="705"/>
      <c r="J23" s="706"/>
      <c r="K23" s="696"/>
    </row>
    <row r="24" spans="1:13" ht="13.8" thickBot="1" x14ac:dyDescent="0.3">
      <c r="A24" s="690"/>
      <c r="B24" s="686" t="s">
        <v>207</v>
      </c>
      <c r="C24" s="669"/>
      <c r="D24" s="669"/>
      <c r="E24" s="707"/>
      <c r="F24" s="669" t="s">
        <v>29</v>
      </c>
      <c r="G24" s="703"/>
      <c r="H24" s="708" t="s">
        <v>28</v>
      </c>
      <c r="I24" s="709">
        <f>1+E24/100</f>
        <v>1</v>
      </c>
      <c r="J24" s="710"/>
      <c r="K24" s="696"/>
    </row>
    <row r="25" spans="1:13" ht="13.8" thickBot="1" x14ac:dyDescent="0.3">
      <c r="A25" s="690" t="s">
        <v>60</v>
      </c>
      <c r="B25" s="688" t="s">
        <v>100</v>
      </c>
      <c r="C25" s="669"/>
      <c r="D25" s="669"/>
      <c r="E25" s="669"/>
      <c r="F25" s="669"/>
      <c r="G25" s="703"/>
      <c r="H25" s="711"/>
      <c r="I25" s="709">
        <v>1</v>
      </c>
      <c r="J25" s="710"/>
      <c r="K25" s="696"/>
    </row>
    <row r="26" spans="1:13" ht="4.6500000000000004" customHeight="1" x14ac:dyDescent="0.2">
      <c r="A26" s="690"/>
      <c r="B26" s="688"/>
      <c r="C26" s="669"/>
      <c r="D26" s="669"/>
      <c r="E26" s="669"/>
      <c r="F26" s="669"/>
      <c r="G26" s="669"/>
      <c r="H26" s="673"/>
      <c r="I26" s="712"/>
      <c r="J26" s="673"/>
      <c r="K26" s="713"/>
    </row>
    <row r="27" spans="1:13" ht="4.6500000000000004" customHeight="1" thickBot="1" x14ac:dyDescent="0.25">
      <c r="A27" s="714"/>
      <c r="B27" s="665"/>
      <c r="C27" s="666"/>
      <c r="D27" s="666"/>
      <c r="E27" s="666"/>
      <c r="F27" s="666"/>
      <c r="G27" s="666"/>
      <c r="H27" s="669"/>
      <c r="I27" s="669"/>
      <c r="J27" s="680"/>
      <c r="K27" s="696"/>
    </row>
    <row r="28" spans="1:13" ht="12.6" thickBot="1" x14ac:dyDescent="0.3">
      <c r="A28" s="690">
        <v>4</v>
      </c>
      <c r="B28" s="686" t="s">
        <v>454</v>
      </c>
      <c r="C28" s="669"/>
      <c r="D28" s="669"/>
      <c r="E28" s="669"/>
      <c r="F28" s="715" t="s">
        <v>26</v>
      </c>
      <c r="G28" s="669"/>
      <c r="H28" s="716" t="s">
        <v>28</v>
      </c>
      <c r="I28" s="717">
        <v>98437.29</v>
      </c>
      <c r="J28" s="680"/>
      <c r="K28" s="696"/>
      <c r="M28" s="195"/>
    </row>
    <row r="29" spans="1:13" ht="12.6" thickBot="1" x14ac:dyDescent="0.3">
      <c r="A29" s="690" t="s">
        <v>62</v>
      </c>
      <c r="B29" s="718" t="s">
        <v>245</v>
      </c>
      <c r="C29" s="699"/>
      <c r="D29" s="669"/>
      <c r="E29" s="669"/>
      <c r="F29" s="719" t="str">
        <f>F28</f>
        <v>III</v>
      </c>
      <c r="G29" s="699"/>
      <c r="H29" s="720" t="s">
        <v>28</v>
      </c>
      <c r="I29" s="717">
        <v>112050.9</v>
      </c>
      <c r="J29" s="671"/>
      <c r="K29" s="696"/>
    </row>
    <row r="30" spans="1:13" ht="12" thickBot="1" x14ac:dyDescent="0.25">
      <c r="A30" s="690"/>
      <c r="B30" s="721" t="s">
        <v>227</v>
      </c>
      <c r="C30" s="550"/>
      <c r="D30" s="722" t="s">
        <v>246</v>
      </c>
      <c r="E30" s="722"/>
      <c r="F30" s="723"/>
      <c r="G30" s="724"/>
      <c r="H30" s="720"/>
      <c r="I30" s="725"/>
      <c r="J30" s="671"/>
      <c r="K30" s="696"/>
    </row>
    <row r="31" spans="1:13" ht="13.2" x14ac:dyDescent="0.25">
      <c r="A31" s="690" t="s">
        <v>63</v>
      </c>
      <c r="B31" s="726" t="s">
        <v>228</v>
      </c>
      <c r="C31" s="727"/>
      <c r="D31" s="722"/>
      <c r="E31" s="722"/>
      <c r="F31" s="723"/>
      <c r="G31" s="728"/>
      <c r="H31" s="729" t="s">
        <v>28</v>
      </c>
      <c r="I31" s="730">
        <f>($I$29-$I$28)*$C$30/100+$I$28</f>
        <v>98437.29</v>
      </c>
      <c r="J31" s="671"/>
      <c r="K31" s="696"/>
    </row>
    <row r="32" spans="1:13" ht="4.6500000000000004" customHeight="1" x14ac:dyDescent="0.2">
      <c r="A32" s="692"/>
      <c r="B32" s="673"/>
      <c r="C32" s="673"/>
      <c r="D32" s="673"/>
      <c r="E32" s="673"/>
      <c r="F32" s="673"/>
      <c r="G32" s="673"/>
      <c r="H32" s="673"/>
      <c r="I32" s="673"/>
      <c r="J32" s="684"/>
      <c r="K32" s="696"/>
    </row>
    <row r="33" spans="1:11" ht="4.6500000000000004" customHeight="1" x14ac:dyDescent="0.2">
      <c r="A33" s="731"/>
      <c r="B33" s="669"/>
      <c r="C33" s="669"/>
      <c r="D33" s="669"/>
      <c r="E33" s="669"/>
      <c r="F33" s="669"/>
      <c r="G33" s="669"/>
      <c r="H33" s="669"/>
      <c r="I33" s="669"/>
      <c r="J33" s="680"/>
      <c r="K33" s="696"/>
    </row>
    <row r="34" spans="1:11" ht="12" x14ac:dyDescent="0.25">
      <c r="A34" s="690">
        <v>5</v>
      </c>
      <c r="B34" s="686" t="s">
        <v>455</v>
      </c>
      <c r="C34" s="669"/>
      <c r="D34" s="669"/>
      <c r="E34" s="669"/>
      <c r="F34" s="669"/>
      <c r="G34" s="669"/>
      <c r="H34" s="669"/>
      <c r="I34" s="669"/>
      <c r="J34" s="680"/>
      <c r="K34" s="713"/>
    </row>
    <row r="35" spans="1:11" ht="4.6500000000000004" customHeight="1" x14ac:dyDescent="0.2">
      <c r="A35" s="685"/>
      <c r="B35" s="686"/>
      <c r="C35" s="669"/>
      <c r="D35" s="669"/>
      <c r="E35" s="669"/>
      <c r="F35" s="669"/>
      <c r="G35" s="669"/>
      <c r="H35" s="669"/>
      <c r="I35" s="669"/>
      <c r="J35" s="680"/>
      <c r="K35" s="696"/>
    </row>
    <row r="36" spans="1:11" x14ac:dyDescent="0.2">
      <c r="A36" s="685"/>
      <c r="B36" s="683" t="s">
        <v>33</v>
      </c>
      <c r="C36" s="673" t="s">
        <v>428</v>
      </c>
      <c r="D36" s="673"/>
      <c r="E36" s="732" t="s">
        <v>417</v>
      </c>
      <c r="F36" s="732" t="s">
        <v>418</v>
      </c>
      <c r="G36" s="733" t="s">
        <v>429</v>
      </c>
      <c r="H36" s="734"/>
      <c r="I36" s="734"/>
      <c r="J36" s="735"/>
      <c r="K36" s="696"/>
    </row>
    <row r="37" spans="1:11" ht="12.15" customHeight="1" x14ac:dyDescent="0.2">
      <c r="A37" s="685"/>
      <c r="B37" s="736">
        <v>1</v>
      </c>
      <c r="C37" s="669" t="s">
        <v>555</v>
      </c>
      <c r="D37" s="669"/>
      <c r="E37" s="737">
        <v>2</v>
      </c>
      <c r="F37" s="738">
        <v>0</v>
      </c>
      <c r="G37" s="739"/>
      <c r="H37" s="734"/>
      <c r="I37" s="734"/>
      <c r="J37" s="735"/>
      <c r="K37" s="696"/>
    </row>
    <row r="38" spans="1:11" ht="12.15" customHeight="1" x14ac:dyDescent="0.2">
      <c r="A38" s="685"/>
      <c r="B38" s="736" t="s">
        <v>378</v>
      </c>
      <c r="C38" s="669" t="s">
        <v>555</v>
      </c>
      <c r="D38" s="669"/>
      <c r="E38" s="737">
        <v>20</v>
      </c>
      <c r="F38" s="738">
        <v>0</v>
      </c>
      <c r="G38" s="739"/>
      <c r="H38" s="734"/>
      <c r="I38" s="734"/>
      <c r="J38" s="735"/>
      <c r="K38" s="696"/>
    </row>
    <row r="39" spans="1:11" s="210" customFormat="1" ht="34.200000000000003" customHeight="1" x14ac:dyDescent="0.2">
      <c r="A39" s="742"/>
      <c r="B39" s="743">
        <v>3</v>
      </c>
      <c r="C39" s="870" t="s">
        <v>555</v>
      </c>
      <c r="D39" s="744"/>
      <c r="E39" s="745">
        <v>25</v>
      </c>
      <c r="F39" s="746">
        <v>0</v>
      </c>
      <c r="G39" s="739"/>
      <c r="H39" s="734"/>
      <c r="I39" s="734"/>
      <c r="J39" s="735"/>
      <c r="K39" s="696"/>
    </row>
    <row r="40" spans="1:11" ht="12.15" customHeight="1" x14ac:dyDescent="0.2">
      <c r="A40" s="685"/>
      <c r="B40" s="736" t="s">
        <v>379</v>
      </c>
      <c r="C40" s="669" t="s">
        <v>555</v>
      </c>
      <c r="D40" s="669"/>
      <c r="E40" s="737">
        <v>8</v>
      </c>
      <c r="F40" s="738">
        <v>8</v>
      </c>
      <c r="G40" s="739"/>
      <c r="H40" s="734"/>
      <c r="I40" s="734"/>
      <c r="J40" s="735"/>
      <c r="K40" s="696"/>
    </row>
    <row r="41" spans="1:11" x14ac:dyDescent="0.2">
      <c r="A41" s="685"/>
      <c r="B41" s="736">
        <v>5</v>
      </c>
      <c r="C41" s="669" t="s">
        <v>555</v>
      </c>
      <c r="D41" s="669"/>
      <c r="E41" s="737">
        <v>15</v>
      </c>
      <c r="F41" s="738">
        <v>15</v>
      </c>
      <c r="G41" s="739"/>
      <c r="H41" s="734"/>
      <c r="I41" s="734"/>
      <c r="J41" s="735"/>
      <c r="K41" s="696"/>
    </row>
    <row r="42" spans="1:11" x14ac:dyDescent="0.2">
      <c r="A42" s="685"/>
      <c r="B42" s="736">
        <v>6</v>
      </c>
      <c r="C42" s="669" t="s">
        <v>555</v>
      </c>
      <c r="D42" s="669"/>
      <c r="E42" s="737">
        <v>10</v>
      </c>
      <c r="F42" s="738">
        <v>10</v>
      </c>
      <c r="G42" s="739"/>
      <c r="H42" s="734"/>
      <c r="I42" s="734"/>
      <c r="J42" s="735"/>
      <c r="K42" s="696"/>
    </row>
    <row r="43" spans="1:11" x14ac:dyDescent="0.2">
      <c r="A43" s="685"/>
      <c r="B43" s="736">
        <v>7</v>
      </c>
      <c r="C43" s="669" t="s">
        <v>555</v>
      </c>
      <c r="D43" s="669"/>
      <c r="E43" s="737">
        <v>4</v>
      </c>
      <c r="F43" s="738">
        <v>4</v>
      </c>
      <c r="G43" s="739"/>
      <c r="H43" s="734"/>
      <c r="I43" s="734"/>
      <c r="J43" s="735"/>
      <c r="K43" s="696"/>
    </row>
    <row r="44" spans="1:11" x14ac:dyDescent="0.2">
      <c r="A44" s="685"/>
      <c r="B44" s="736">
        <v>8</v>
      </c>
      <c r="C44" s="669" t="s">
        <v>555</v>
      </c>
      <c r="D44" s="669"/>
      <c r="E44" s="737">
        <v>15</v>
      </c>
      <c r="F44" s="751">
        <v>15</v>
      </c>
      <c r="G44" s="739"/>
      <c r="H44" s="734"/>
      <c r="I44" s="734"/>
      <c r="J44" s="735"/>
      <c r="K44" s="696"/>
    </row>
    <row r="45" spans="1:11" ht="13.2" x14ac:dyDescent="0.2">
      <c r="A45" s="685"/>
      <c r="B45" s="743">
        <v>9</v>
      </c>
      <c r="C45" s="672" t="s">
        <v>555</v>
      </c>
      <c r="D45" s="673"/>
      <c r="E45" s="752">
        <v>1</v>
      </c>
      <c r="F45" s="738">
        <v>1</v>
      </c>
      <c r="G45" s="739"/>
      <c r="H45" s="734"/>
      <c r="I45" s="734"/>
      <c r="J45" s="735"/>
      <c r="K45" s="753" t="s">
        <v>456</v>
      </c>
    </row>
    <row r="46" spans="1:11" ht="13.2" x14ac:dyDescent="0.2">
      <c r="A46" s="685"/>
      <c r="B46" s="686" t="s">
        <v>45</v>
      </c>
      <c r="C46" s="669"/>
      <c r="D46" s="669"/>
      <c r="E46" s="754">
        <f>SUM(E37:E45)</f>
        <v>100</v>
      </c>
      <c r="F46" s="754">
        <f>SUM(F37:F45)</f>
        <v>53</v>
      </c>
      <c r="G46" s="739"/>
      <c r="H46" s="734"/>
      <c r="I46" s="734"/>
      <c r="J46" s="735"/>
      <c r="K46" s="755" t="s">
        <v>457</v>
      </c>
    </row>
    <row r="47" spans="1:11" ht="13.2" x14ac:dyDescent="0.2">
      <c r="A47" s="685"/>
      <c r="B47" s="672" t="s">
        <v>218</v>
      </c>
      <c r="C47" s="673"/>
      <c r="D47" s="673"/>
      <c r="E47" s="756"/>
      <c r="F47" s="757"/>
      <c r="G47" s="739"/>
      <c r="H47" s="734"/>
      <c r="I47" s="734"/>
      <c r="J47" s="735"/>
      <c r="K47" s="731" t="s">
        <v>53</v>
      </c>
    </row>
    <row r="48" spans="1:11" x14ac:dyDescent="0.2">
      <c r="A48" s="690" t="s">
        <v>46</v>
      </c>
      <c r="B48" s="686" t="s">
        <v>35</v>
      </c>
      <c r="C48" s="669"/>
      <c r="D48" s="669"/>
      <c r="E48" s="759"/>
      <c r="F48" s="760">
        <f>F46+F47</f>
        <v>53</v>
      </c>
      <c r="G48" s="739"/>
      <c r="H48" s="734"/>
      <c r="I48" s="734"/>
      <c r="J48" s="735"/>
      <c r="K48" s="731" t="s">
        <v>54</v>
      </c>
    </row>
    <row r="49" spans="1:11" ht="14.25" customHeight="1" x14ac:dyDescent="0.2">
      <c r="A49" s="692"/>
      <c r="B49" s="672" t="s">
        <v>550</v>
      </c>
      <c r="C49" s="673"/>
      <c r="D49" s="673"/>
      <c r="E49" s="672"/>
      <c r="F49" s="871">
        <f>+I31*F46/100</f>
        <v>52171.763700000003</v>
      </c>
      <c r="G49" s="762"/>
      <c r="H49" s="763"/>
      <c r="I49" s="763"/>
      <c r="J49" s="764"/>
      <c r="K49" s="683"/>
    </row>
    <row r="50" spans="1:11" ht="4.6500000000000004" customHeight="1" x14ac:dyDescent="0.2">
      <c r="A50" s="714"/>
      <c r="B50" s="665"/>
      <c r="C50" s="666"/>
      <c r="D50" s="666"/>
      <c r="E50" s="666"/>
      <c r="F50" s="666"/>
      <c r="G50" s="666"/>
      <c r="H50" s="669"/>
      <c r="I50" s="666"/>
      <c r="J50" s="667"/>
      <c r="K50" s="713"/>
    </row>
    <row r="51" spans="1:11" ht="23.25" customHeight="1" x14ac:dyDescent="0.2">
      <c r="A51" s="765">
        <v>6</v>
      </c>
      <c r="B51" s="766" t="s">
        <v>556</v>
      </c>
      <c r="C51" s="767"/>
      <c r="D51" s="767"/>
      <c r="E51" s="767"/>
      <c r="F51" s="767"/>
      <c r="G51" s="767"/>
      <c r="H51" s="767"/>
      <c r="I51" s="767"/>
      <c r="J51" s="480"/>
      <c r="K51" s="768">
        <f>SUM($J$51*$I$31/100)</f>
        <v>0</v>
      </c>
    </row>
    <row r="52" spans="1:11" ht="4.6500000000000004" customHeight="1" x14ac:dyDescent="0.2">
      <c r="A52" s="692"/>
      <c r="B52" s="672"/>
      <c r="C52" s="673"/>
      <c r="D52" s="673"/>
      <c r="E52" s="673"/>
      <c r="F52" s="673"/>
      <c r="G52" s="673"/>
      <c r="H52" s="673"/>
      <c r="I52" s="673"/>
      <c r="J52" s="684"/>
      <c r="K52" s="769"/>
    </row>
    <row r="53" spans="1:11" ht="12" x14ac:dyDescent="0.25">
      <c r="A53" s="770">
        <v>7</v>
      </c>
      <c r="B53" s="665" t="s">
        <v>427</v>
      </c>
      <c r="C53" s="666"/>
      <c r="D53" s="666"/>
      <c r="E53" s="666"/>
      <c r="F53" s="666"/>
      <c r="G53" s="666"/>
      <c r="H53" s="666"/>
      <c r="I53" s="666"/>
      <c r="J53" s="667"/>
      <c r="K53" s="771"/>
    </row>
    <row r="54" spans="1:11" ht="4.6500000000000004" customHeight="1" x14ac:dyDescent="0.2">
      <c r="A54" s="685"/>
      <c r="B54" s="686"/>
      <c r="C54" s="669"/>
      <c r="D54" s="669"/>
      <c r="E54" s="669"/>
      <c r="F54" s="669"/>
      <c r="G54" s="669"/>
      <c r="H54" s="669"/>
      <c r="I54" s="669"/>
      <c r="J54" s="680"/>
      <c r="K54" s="713"/>
    </row>
    <row r="55" spans="1:11" x14ac:dyDescent="0.2">
      <c r="A55" s="685"/>
      <c r="B55" s="683" t="s">
        <v>33</v>
      </c>
      <c r="C55" s="673" t="s">
        <v>428</v>
      </c>
      <c r="D55" s="673"/>
      <c r="E55" s="772" t="s">
        <v>47</v>
      </c>
      <c r="F55" s="773" t="s">
        <v>372</v>
      </c>
      <c r="G55" s="774" t="s">
        <v>370</v>
      </c>
      <c r="H55" s="774" t="s">
        <v>371</v>
      </c>
      <c r="I55" s="775" t="s">
        <v>376</v>
      </c>
      <c r="J55" s="776" t="s">
        <v>375</v>
      </c>
      <c r="K55" s="713"/>
    </row>
    <row r="56" spans="1:11" ht="12" thickBot="1" x14ac:dyDescent="0.25">
      <c r="A56" s="777" t="s">
        <v>20</v>
      </c>
      <c r="B56" s="778"/>
      <c r="C56" s="779"/>
      <c r="D56" s="779"/>
      <c r="E56" s="780"/>
      <c r="F56" s="781"/>
      <c r="G56" s="782"/>
      <c r="H56" s="783"/>
      <c r="I56" s="784"/>
      <c r="J56" s="496"/>
      <c r="K56" s="696"/>
    </row>
    <row r="57" spans="1:11" x14ac:dyDescent="0.2">
      <c r="A57" s="685" t="s">
        <v>220</v>
      </c>
      <c r="B57" s="785">
        <v>7</v>
      </c>
      <c r="C57" s="786" t="s">
        <v>557</v>
      </c>
      <c r="D57" s="787"/>
      <c r="E57" s="788"/>
      <c r="F57" s="789"/>
      <c r="G57" s="790">
        <v>5</v>
      </c>
      <c r="H57" s="791" t="s">
        <v>377</v>
      </c>
      <c r="I57" s="481"/>
      <c r="J57" s="782">
        <f>SUM($G$57*$I$57)</f>
        <v>0</v>
      </c>
      <c r="K57" s="696"/>
    </row>
    <row r="58" spans="1:11" x14ac:dyDescent="0.2">
      <c r="A58" s="685"/>
      <c r="B58" s="785">
        <v>8</v>
      </c>
      <c r="C58" s="792" t="s">
        <v>557</v>
      </c>
      <c r="D58" s="793"/>
      <c r="E58" s="482"/>
      <c r="F58" s="794">
        <f>I$31*$E$58/100</f>
        <v>0</v>
      </c>
      <c r="G58" s="795"/>
      <c r="H58" s="782"/>
      <c r="I58" s="796"/>
      <c r="J58" s="782"/>
      <c r="K58" s="696"/>
    </row>
    <row r="59" spans="1:11" x14ac:dyDescent="0.2">
      <c r="A59" s="685"/>
      <c r="B59" s="785">
        <v>8</v>
      </c>
      <c r="C59" s="792" t="s">
        <v>558</v>
      </c>
      <c r="D59" s="793"/>
      <c r="E59" s="872"/>
      <c r="F59" s="794"/>
      <c r="G59" s="782">
        <v>30</v>
      </c>
      <c r="H59" s="782" t="s">
        <v>377</v>
      </c>
      <c r="I59" s="481"/>
      <c r="J59" s="782">
        <f>SUM(G$59*I$59)</f>
        <v>0</v>
      </c>
      <c r="K59" s="696"/>
    </row>
    <row r="60" spans="1:11" x14ac:dyDescent="0.2">
      <c r="A60" s="690"/>
      <c r="B60" s="798">
        <v>9</v>
      </c>
      <c r="C60" s="799" t="s">
        <v>557</v>
      </c>
      <c r="D60" s="800"/>
      <c r="E60" s="801"/>
      <c r="F60" s="802"/>
      <c r="G60" s="803">
        <v>5</v>
      </c>
      <c r="H60" s="803" t="s">
        <v>377</v>
      </c>
      <c r="I60" s="483"/>
      <c r="J60" s="804">
        <f>SUM($G$60*$I$60)</f>
        <v>0</v>
      </c>
      <c r="K60" s="696"/>
    </row>
    <row r="61" spans="1:11" ht="5.25" customHeight="1" x14ac:dyDescent="0.25">
      <c r="A61" s="690"/>
      <c r="B61" s="805"/>
      <c r="C61" s="806"/>
      <c r="D61" s="806"/>
      <c r="E61" s="807"/>
      <c r="F61" s="808"/>
      <c r="G61" s="809"/>
      <c r="H61" s="809"/>
      <c r="I61" s="810"/>
      <c r="J61" s="811"/>
      <c r="K61" s="696"/>
    </row>
    <row r="62" spans="1:11" ht="12.75" customHeight="1" x14ac:dyDescent="0.25">
      <c r="A62" s="687" t="s">
        <v>221</v>
      </c>
      <c r="B62" s="686" t="s">
        <v>408</v>
      </c>
      <c r="C62" s="669"/>
      <c r="D62" s="669"/>
      <c r="E62" s="812"/>
      <c r="F62" s="813">
        <f>SUM(F$56,J$56)</f>
        <v>0</v>
      </c>
      <c r="G62" s="814"/>
      <c r="H62" s="815"/>
      <c r="I62" s="658">
        <f>SUM(F$57:F$61,J$57:J$61)</f>
        <v>0</v>
      </c>
      <c r="J62" s="659"/>
      <c r="K62" s="696"/>
    </row>
    <row r="63" spans="1:11" ht="4.6500000000000004" customHeight="1" x14ac:dyDescent="0.2">
      <c r="A63" s="665"/>
      <c r="B63" s="665"/>
      <c r="C63" s="666"/>
      <c r="D63" s="666"/>
      <c r="E63" s="666"/>
      <c r="F63" s="666"/>
      <c r="G63" s="666"/>
      <c r="H63" s="666"/>
      <c r="I63" s="666"/>
      <c r="J63" s="666"/>
      <c r="K63" s="816"/>
    </row>
    <row r="64" spans="1:11" ht="12" x14ac:dyDescent="0.25">
      <c r="A64" s="817">
        <v>8</v>
      </c>
      <c r="B64" s="818" t="s">
        <v>526</v>
      </c>
      <c r="C64" s="819"/>
      <c r="D64" s="819"/>
      <c r="E64" s="820"/>
      <c r="F64" s="820"/>
      <c r="G64" s="820"/>
      <c r="H64" s="820"/>
      <c r="I64" s="820"/>
      <c r="J64" s="820"/>
      <c r="K64" s="821">
        <f>(I$31*F$48/100*I$24+K$51+F$62+$I$62)</f>
        <v>52171.763700000003</v>
      </c>
    </row>
    <row r="65" spans="1:11" ht="12" x14ac:dyDescent="0.25">
      <c r="A65" s="822" t="s">
        <v>95</v>
      </c>
      <c r="B65" s="823" t="s">
        <v>111</v>
      </c>
      <c r="C65" s="819"/>
      <c r="D65" s="819"/>
      <c r="E65" s="820"/>
      <c r="F65" s="820"/>
      <c r="G65" s="820"/>
      <c r="H65" s="820"/>
      <c r="I65" s="820"/>
      <c r="J65" s="820"/>
      <c r="K65" s="821"/>
    </row>
    <row r="66" spans="1:11" ht="12" x14ac:dyDescent="0.25">
      <c r="A66" s="822" t="s">
        <v>96</v>
      </c>
      <c r="B66" s="823" t="s">
        <v>122</v>
      </c>
      <c r="C66" s="819"/>
      <c r="D66" s="819"/>
      <c r="E66" s="820"/>
      <c r="F66" s="820"/>
      <c r="G66" s="820"/>
      <c r="H66" s="820"/>
      <c r="I66" s="820"/>
      <c r="J66" s="820"/>
      <c r="K66" s="824">
        <f>(I$31*(F$37+F$38+F$39+F$47)/100*I$24+F$62)</f>
        <v>0</v>
      </c>
    </row>
    <row r="67" spans="1:11" x14ac:dyDescent="0.2">
      <c r="A67" s="822" t="s">
        <v>112</v>
      </c>
      <c r="B67" s="823" t="s">
        <v>383</v>
      </c>
      <c r="C67" s="820"/>
      <c r="D67" s="820"/>
      <c r="E67" s="820"/>
      <c r="F67" s="820"/>
      <c r="G67" s="820"/>
      <c r="H67" s="820"/>
      <c r="I67" s="820"/>
      <c r="J67" s="825"/>
      <c r="K67" s="824">
        <f>(I$31*(F$40+F$41+F$42+F$43+F$44+F$45)/100*I$24+K$51+I62)</f>
        <v>52171.763700000003</v>
      </c>
    </row>
    <row r="68" spans="1:11" ht="3.45" customHeight="1" x14ac:dyDescent="0.2">
      <c r="A68" s="826"/>
      <c r="B68" s="827"/>
      <c r="C68" s="828"/>
      <c r="D68" s="828"/>
      <c r="E68" s="828"/>
      <c r="F68" s="828"/>
      <c r="G68" s="828"/>
      <c r="H68" s="828"/>
      <c r="I68" s="828"/>
      <c r="J68" s="829"/>
      <c r="K68" s="824"/>
    </row>
    <row r="69" spans="1:11" ht="5.0999999999999996" customHeight="1" x14ac:dyDescent="0.2">
      <c r="A69" s="830"/>
      <c r="B69" s="831"/>
      <c r="C69" s="832"/>
      <c r="D69" s="832"/>
      <c r="E69" s="832"/>
      <c r="F69" s="832"/>
      <c r="G69" s="832"/>
      <c r="H69" s="832"/>
      <c r="I69" s="832"/>
      <c r="J69" s="832"/>
      <c r="K69" s="833"/>
    </row>
    <row r="70" spans="1:11" ht="12" thickBot="1" x14ac:dyDescent="0.25">
      <c r="A70" s="817">
        <v>9</v>
      </c>
      <c r="B70" s="823" t="s">
        <v>48</v>
      </c>
      <c r="C70" s="820"/>
      <c r="D70" s="820"/>
      <c r="E70" s="820"/>
      <c r="F70" s="820"/>
      <c r="G70" s="820"/>
      <c r="H70" s="820"/>
      <c r="I70" s="820"/>
      <c r="J70" s="820"/>
      <c r="K70" s="834"/>
    </row>
    <row r="71" spans="1:11" ht="13.65" customHeight="1" thickBot="1" x14ac:dyDescent="0.25">
      <c r="A71" s="835" t="s">
        <v>49</v>
      </c>
      <c r="B71" s="9"/>
      <c r="C71" s="820" t="s">
        <v>50</v>
      </c>
      <c r="D71" s="820"/>
      <c r="E71" s="820"/>
      <c r="F71" s="820"/>
      <c r="G71" s="820"/>
      <c r="H71" s="820"/>
      <c r="I71" s="820"/>
      <c r="J71" s="836"/>
      <c r="K71" s="751">
        <f>$B$71/100*$K$64</f>
        <v>0</v>
      </c>
    </row>
    <row r="72" spans="1:11" ht="5.0999999999999996" customHeight="1" x14ac:dyDescent="0.2">
      <c r="A72" s="837"/>
      <c r="B72" s="838"/>
      <c r="C72" s="828"/>
      <c r="D72" s="828"/>
      <c r="E72" s="828"/>
      <c r="F72" s="828"/>
      <c r="G72" s="828"/>
      <c r="H72" s="828"/>
      <c r="I72" s="828"/>
      <c r="J72" s="839"/>
      <c r="K72" s="840"/>
    </row>
    <row r="73" spans="1:11" ht="5.0999999999999996" customHeight="1" x14ac:dyDescent="0.2">
      <c r="A73" s="841"/>
      <c r="B73" s="842"/>
      <c r="C73" s="820"/>
      <c r="D73" s="820"/>
      <c r="E73" s="820"/>
      <c r="F73" s="820"/>
      <c r="G73" s="820"/>
      <c r="H73" s="820"/>
      <c r="I73" s="820"/>
      <c r="J73" s="836"/>
      <c r="K73" s="843"/>
    </row>
    <row r="74" spans="1:11" ht="12" x14ac:dyDescent="0.25">
      <c r="A74" s="841">
        <v>10</v>
      </c>
      <c r="B74" s="818" t="s">
        <v>430</v>
      </c>
      <c r="C74" s="819"/>
      <c r="D74" s="820"/>
      <c r="E74" s="820"/>
      <c r="F74" s="820"/>
      <c r="G74" s="820"/>
      <c r="H74" s="820"/>
      <c r="I74" s="820"/>
      <c r="J74" s="836"/>
      <c r="K74" s="844">
        <f>$K$64+$K$71</f>
        <v>52171.763700000003</v>
      </c>
    </row>
    <row r="75" spans="1:11" ht="12" x14ac:dyDescent="0.25">
      <c r="A75" s="822" t="s">
        <v>52</v>
      </c>
      <c r="B75" s="823" t="s">
        <v>111</v>
      </c>
      <c r="C75" s="819"/>
      <c r="D75" s="820"/>
      <c r="E75" s="820"/>
      <c r="F75" s="820"/>
      <c r="G75" s="820"/>
      <c r="H75" s="820"/>
      <c r="I75" s="820"/>
      <c r="J75" s="836"/>
      <c r="K75" s="844"/>
    </row>
    <row r="76" spans="1:11" ht="12" x14ac:dyDescent="0.25">
      <c r="A76" s="822" t="s">
        <v>113</v>
      </c>
      <c r="B76" s="823" t="s">
        <v>122</v>
      </c>
      <c r="C76" s="819"/>
      <c r="D76" s="820"/>
      <c r="E76" s="820"/>
      <c r="F76" s="820"/>
      <c r="G76" s="820"/>
      <c r="H76" s="820"/>
      <c r="I76" s="820"/>
      <c r="J76" s="845"/>
      <c r="K76" s="846">
        <f>$K$66*(1+$B$71/100)</f>
        <v>0</v>
      </c>
    </row>
    <row r="77" spans="1:11" ht="12" x14ac:dyDescent="0.25">
      <c r="A77" s="822" t="s">
        <v>114</v>
      </c>
      <c r="B77" s="823" t="s">
        <v>383</v>
      </c>
      <c r="C77" s="819"/>
      <c r="D77" s="820"/>
      <c r="E77" s="820"/>
      <c r="F77" s="820"/>
      <c r="G77" s="820"/>
      <c r="H77" s="820"/>
      <c r="I77" s="820"/>
      <c r="J77" s="845"/>
      <c r="K77" s="846">
        <f>$K$67*(1+$B$71/100)</f>
        <v>52171.763700000003</v>
      </c>
    </row>
    <row r="78" spans="1:11" ht="3.15" customHeight="1" thickBot="1" x14ac:dyDescent="0.3">
      <c r="A78" s="847"/>
      <c r="B78" s="832"/>
      <c r="C78" s="848"/>
      <c r="D78" s="832"/>
      <c r="E78" s="832"/>
      <c r="F78" s="832"/>
      <c r="G78" s="832"/>
      <c r="H78" s="832"/>
      <c r="I78" s="832"/>
      <c r="J78" s="849"/>
      <c r="K78" s="850"/>
    </row>
    <row r="79" spans="1:11" ht="12" thickBot="1" x14ac:dyDescent="0.25">
      <c r="A79" s="873">
        <v>11</v>
      </c>
      <c r="B79" s="874"/>
      <c r="C79" s="669" t="s">
        <v>419</v>
      </c>
      <c r="D79" s="669"/>
      <c r="E79" s="699"/>
      <c r="F79" s="493"/>
      <c r="G79" s="492"/>
      <c r="H79" s="669"/>
      <c r="I79" s="492"/>
      <c r="J79" s="852"/>
      <c r="K79" s="852">
        <f>+B79/100*K74</f>
        <v>0</v>
      </c>
    </row>
    <row r="80" spans="1:11" ht="3.45" customHeight="1" x14ac:dyDescent="0.25">
      <c r="A80" s="826"/>
      <c r="B80" s="828"/>
      <c r="C80" s="857"/>
      <c r="D80" s="828"/>
      <c r="E80" s="828"/>
      <c r="F80" s="828"/>
      <c r="G80" s="828"/>
      <c r="H80" s="828"/>
      <c r="I80" s="828"/>
      <c r="J80" s="839"/>
      <c r="K80" s="875"/>
    </row>
    <row r="81" spans="1:11" ht="13.65" customHeight="1" x14ac:dyDescent="0.25">
      <c r="A81" s="860">
        <v>12</v>
      </c>
      <c r="B81" s="876" t="s">
        <v>529</v>
      </c>
      <c r="C81" s="848"/>
      <c r="D81" s="832"/>
      <c r="E81" s="832"/>
      <c r="F81" s="832"/>
      <c r="G81" s="832"/>
      <c r="H81" s="832"/>
      <c r="I81" s="832"/>
      <c r="J81" s="861"/>
      <c r="K81" s="877">
        <f>+K79+K74</f>
        <v>52171.763700000003</v>
      </c>
    </row>
    <row r="82" spans="1:11" ht="5.4" customHeight="1" thickBot="1" x14ac:dyDescent="0.3">
      <c r="A82" s="860"/>
      <c r="B82" s="831"/>
      <c r="C82" s="848"/>
      <c r="D82" s="832"/>
      <c r="E82" s="832"/>
      <c r="F82" s="832"/>
      <c r="G82" s="832"/>
      <c r="H82" s="832"/>
      <c r="I82" s="832"/>
      <c r="J82" s="861"/>
      <c r="K82" s="862"/>
    </row>
    <row r="83" spans="1:11" ht="12.6" thickBot="1" x14ac:dyDescent="0.3">
      <c r="A83" s="841">
        <v>13</v>
      </c>
      <c r="B83" s="863">
        <v>19</v>
      </c>
      <c r="C83" s="820" t="s">
        <v>528</v>
      </c>
      <c r="D83" s="819"/>
      <c r="E83" s="819"/>
      <c r="F83" s="819"/>
      <c r="G83" s="819"/>
      <c r="H83" s="819"/>
      <c r="I83" s="819"/>
      <c r="J83" s="836" t="s">
        <v>28</v>
      </c>
      <c r="K83" s="864">
        <f>$B$83/100*$K$81</f>
        <v>9912.6351030000005</v>
      </c>
    </row>
    <row r="84" spans="1:11" ht="5.0999999999999996" customHeight="1" x14ac:dyDescent="0.2">
      <c r="A84" s="837"/>
      <c r="B84" s="827"/>
      <c r="C84" s="828"/>
      <c r="D84" s="828"/>
      <c r="E84" s="828"/>
      <c r="F84" s="828"/>
      <c r="G84" s="828"/>
      <c r="H84" s="828"/>
      <c r="I84" s="828"/>
      <c r="J84" s="839"/>
      <c r="K84" s="840"/>
    </row>
    <row r="85" spans="1:11" ht="5.0999999999999996" customHeight="1" x14ac:dyDescent="0.25">
      <c r="A85" s="865"/>
      <c r="B85" s="866"/>
      <c r="C85" s="867"/>
      <c r="D85" s="867"/>
      <c r="E85" s="867"/>
      <c r="F85" s="867"/>
      <c r="G85" s="867"/>
      <c r="H85" s="867"/>
      <c r="I85" s="867"/>
      <c r="J85" s="867"/>
      <c r="K85" s="868"/>
    </row>
    <row r="86" spans="1:11" ht="12" x14ac:dyDescent="0.25">
      <c r="A86" s="841">
        <v>14</v>
      </c>
      <c r="B86" s="818" t="s">
        <v>531</v>
      </c>
      <c r="C86" s="819"/>
      <c r="D86" s="819"/>
      <c r="E86" s="820"/>
      <c r="F86" s="820"/>
      <c r="G86" s="820"/>
      <c r="H86" s="820"/>
      <c r="I86" s="820"/>
      <c r="J86" s="836" t="s">
        <v>28</v>
      </c>
      <c r="K86" s="844">
        <f>$K$81+$K$83</f>
        <v>62084.398803000004</v>
      </c>
    </row>
    <row r="87" spans="1:11" ht="5.0999999999999996" customHeight="1" x14ac:dyDescent="0.2">
      <c r="A87" s="869"/>
      <c r="B87" s="827"/>
      <c r="C87" s="828"/>
      <c r="D87" s="828"/>
      <c r="E87" s="828"/>
      <c r="F87" s="828"/>
      <c r="G87" s="828"/>
      <c r="H87" s="828"/>
      <c r="I87" s="828"/>
      <c r="J87" s="828"/>
      <c r="K87" s="840"/>
    </row>
  </sheetData>
  <sheetProtection algorithmName="SHA-512" hashValue="921xR4Y9bZP8vAyiX5aeV5bSDRAuMH2LUWcRepqYnCaSDYi0Mepgfs2djkHsgjRSRXwkxLUR54rDzJr/l5SiLw==" saltValue="MIcRPCMyXmEfTXHHIUilfg==" spinCount="100000" sheet="1" objects="1" scenarios="1" selectLockedCells="1"/>
  <protectedRanges>
    <protectedRange password="C69B" sqref="K72 B71" name="kd2004_6"/>
    <protectedRange password="C69B" sqref="C30" name="kd2004"/>
    <protectedRange password="C69B" sqref="C31" name="kd2004_1"/>
    <protectedRange password="C69B" sqref="I61:J61 B58:B61 I58:I60 E58:E61 D58:D59" name="kd2004_2_1"/>
    <protectedRange password="C69B" sqref="C60:C61" name="kd2004_1_1_1"/>
    <protectedRange password="C69B" sqref="C58:C59" name="kd2004_4_1_1"/>
    <protectedRange sqref="B79" name="Bereich1_1"/>
  </protectedRanges>
  <mergeCells count="11">
    <mergeCell ref="F62:H62"/>
    <mergeCell ref="I62:J62"/>
    <mergeCell ref="I4:K4"/>
    <mergeCell ref="H21:J21"/>
    <mergeCell ref="H22:J22"/>
    <mergeCell ref="G36:J49"/>
    <mergeCell ref="B51:I51"/>
    <mergeCell ref="C57:D57"/>
    <mergeCell ref="C58:D58"/>
    <mergeCell ref="C59:D59"/>
    <mergeCell ref="C60:D60"/>
  </mergeCells>
  <pageMargins left="0.78740157480314965" right="0.68" top="0.83" bottom="0.42" header="0.31496062992125984" footer="0.2"/>
  <pageSetup paperSize="9" scale="60" orientation="portrait" r:id="rId1"/>
  <headerFooter alignWithMargins="0">
    <oddHeader>&amp;L&amp;"Arial,Fett"&amp;12Anlage &amp;A
&amp;"Arial,Standard"&amp;10zum Vertrag Stadt .... /..............................................&amp;RAngebot vom
.....................................</oddHeader>
    <oddFooter>&amp;L&amp;F&amp;RSeite &amp;P von &amp;N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C2CB8F-1F49-4DC7-AB43-D7D6DD3D8F48}">
  <sheetPr>
    <tabColor rgb="FF00B050"/>
    <pageSetUpPr fitToPage="1"/>
  </sheetPr>
  <dimension ref="A1:L113"/>
  <sheetViews>
    <sheetView view="pageLayout" topLeftCell="A66" zoomScaleNormal="100" workbookViewId="0">
      <selection activeCell="B97" sqref="B97"/>
    </sheetView>
  </sheetViews>
  <sheetFormatPr baseColWidth="10" defaultColWidth="11.6640625" defaultRowHeight="13.2" x14ac:dyDescent="0.25"/>
  <cols>
    <col min="1" max="1" width="4.109375" style="187" customWidth="1"/>
    <col min="2" max="2" width="22.88671875" style="187" customWidth="1"/>
    <col min="3" max="3" width="2" style="187" customWidth="1"/>
    <col min="4" max="4" width="11.6640625" style="187"/>
    <col min="5" max="5" width="2" style="187" customWidth="1"/>
    <col min="6" max="6" width="10.6640625" style="187" customWidth="1"/>
    <col min="7" max="7" width="2.21875" style="187" customWidth="1"/>
    <col min="8" max="8" width="10.77734375" style="187" customWidth="1"/>
    <col min="9" max="9" width="2" style="187" customWidth="1"/>
    <col min="10" max="10" width="11.77734375" style="312" customWidth="1"/>
    <col min="11" max="11" width="2" style="312" customWidth="1"/>
    <col min="12" max="12" width="13.109375" style="312" customWidth="1"/>
    <col min="13" max="16384" width="11.6640625" style="187"/>
  </cols>
  <sheetData>
    <row r="1" spans="1:12" ht="5.25" customHeight="1" x14ac:dyDescent="0.25">
      <c r="A1" s="127"/>
      <c r="B1" s="128"/>
      <c r="C1" s="128"/>
      <c r="D1" s="128"/>
      <c r="E1" s="128"/>
      <c r="F1" s="128"/>
      <c r="G1" s="128"/>
      <c r="H1" s="128"/>
      <c r="I1" s="128"/>
      <c r="J1" s="513"/>
      <c r="K1" s="513"/>
      <c r="L1" s="303"/>
    </row>
    <row r="2" spans="1:12" x14ac:dyDescent="0.25">
      <c r="A2" s="124" t="s">
        <v>488</v>
      </c>
      <c r="B2" s="115"/>
      <c r="C2" s="115"/>
      <c r="D2" s="115"/>
      <c r="E2" s="115"/>
      <c r="F2" s="115"/>
      <c r="G2" s="115"/>
      <c r="H2" s="115"/>
      <c r="I2" s="115"/>
      <c r="J2" s="304"/>
      <c r="K2" s="304"/>
      <c r="L2" s="305"/>
    </row>
    <row r="3" spans="1:12" x14ac:dyDescent="0.25">
      <c r="A3" s="124" t="s">
        <v>260</v>
      </c>
      <c r="B3" s="115"/>
      <c r="C3" s="115"/>
      <c r="D3" s="115"/>
      <c r="E3" s="115"/>
      <c r="F3" s="115"/>
      <c r="G3" s="115"/>
      <c r="J3" s="304"/>
      <c r="K3" s="304"/>
      <c r="L3" s="306"/>
    </row>
    <row r="4" spans="1:12" x14ac:dyDescent="0.25">
      <c r="A4" s="124" t="s">
        <v>261</v>
      </c>
      <c r="B4" s="115"/>
      <c r="C4" s="115"/>
      <c r="D4" s="115"/>
      <c r="E4" s="115"/>
      <c r="F4" s="115"/>
      <c r="G4" s="115"/>
      <c r="J4" s="304"/>
      <c r="K4" s="304"/>
      <c r="L4" s="305"/>
    </row>
    <row r="5" spans="1:12" ht="5.25" customHeight="1" x14ac:dyDescent="0.25">
      <c r="A5" s="118"/>
      <c r="B5" s="119"/>
      <c r="C5" s="119"/>
      <c r="D5" s="119"/>
      <c r="E5" s="119"/>
      <c r="F5" s="119"/>
      <c r="G5" s="119"/>
      <c r="H5" s="119"/>
      <c r="I5" s="119"/>
      <c r="J5" s="307"/>
      <c r="K5" s="304"/>
      <c r="L5" s="305"/>
    </row>
    <row r="6" spans="1:12" ht="5.25" customHeight="1" x14ac:dyDescent="0.25">
      <c r="A6" s="127"/>
      <c r="B6" s="128"/>
      <c r="C6" s="128"/>
      <c r="D6" s="128"/>
      <c r="E6" s="128"/>
      <c r="F6" s="128"/>
      <c r="G6" s="128"/>
      <c r="H6" s="128"/>
      <c r="I6" s="128"/>
      <c r="J6" s="128"/>
      <c r="K6" s="513"/>
      <c r="L6" s="303"/>
    </row>
    <row r="7" spans="1:12" x14ac:dyDescent="0.25">
      <c r="A7" s="124" t="s">
        <v>476</v>
      </c>
      <c r="B7" s="115"/>
      <c r="C7" s="115"/>
      <c r="D7" s="115"/>
      <c r="E7" s="115"/>
      <c r="F7" s="156"/>
      <c r="G7" s="155"/>
      <c r="H7" s="115"/>
      <c r="I7" s="115"/>
      <c r="J7" s="115"/>
      <c r="K7" s="304"/>
      <c r="L7" s="305"/>
    </row>
    <row r="8" spans="1:12" x14ac:dyDescent="0.25">
      <c r="A8" s="124" t="s">
        <v>489</v>
      </c>
      <c r="B8" s="154"/>
      <c r="C8" s="116"/>
      <c r="D8" s="116"/>
      <c r="E8" s="116"/>
      <c r="F8" s="115"/>
      <c r="G8" s="115"/>
      <c r="H8" s="115"/>
      <c r="I8" s="115"/>
      <c r="J8" s="115"/>
      <c r="K8" s="304"/>
      <c r="L8" s="305"/>
    </row>
    <row r="9" spans="1:12" ht="5.25" customHeight="1" x14ac:dyDescent="0.25">
      <c r="A9" s="122"/>
      <c r="B9" s="119"/>
      <c r="C9" s="119"/>
      <c r="D9" s="119"/>
      <c r="E9" s="119"/>
      <c r="F9" s="119"/>
      <c r="G9" s="119"/>
      <c r="H9" s="119"/>
      <c r="I9" s="119"/>
      <c r="J9" s="119"/>
      <c r="K9" s="307"/>
      <c r="L9" s="308"/>
    </row>
    <row r="10" spans="1:12" ht="5.25" customHeight="1" x14ac:dyDescent="0.25">
      <c r="A10" s="142"/>
      <c r="B10" s="115"/>
      <c r="C10" s="115"/>
      <c r="D10" s="115"/>
      <c r="E10" s="115"/>
      <c r="F10" s="115"/>
      <c r="G10" s="115"/>
      <c r="H10" s="115"/>
      <c r="I10" s="115"/>
      <c r="J10" s="514"/>
      <c r="K10" s="307"/>
      <c r="L10" s="307"/>
    </row>
    <row r="11" spans="1:12" ht="5.25" customHeight="1" x14ac:dyDescent="0.25">
      <c r="A11" s="180"/>
      <c r="B11" s="128"/>
      <c r="C11" s="128"/>
      <c r="D11" s="128"/>
      <c r="E11" s="128"/>
      <c r="F11" s="128"/>
      <c r="G11" s="128"/>
      <c r="H11" s="128"/>
      <c r="I11" s="128"/>
      <c r="J11" s="513"/>
      <c r="K11" s="513"/>
      <c r="L11" s="305"/>
    </row>
    <row r="12" spans="1:12" x14ac:dyDescent="0.25">
      <c r="A12" s="151" t="s">
        <v>5</v>
      </c>
      <c r="B12" s="115" t="s">
        <v>6</v>
      </c>
      <c r="C12" s="153"/>
      <c r="D12" s="115" t="s">
        <v>7</v>
      </c>
      <c r="E12" s="152" t="s">
        <v>65</v>
      </c>
      <c r="F12" s="115" t="s">
        <v>7</v>
      </c>
      <c r="G12" s="152"/>
      <c r="H12" s="115" t="s">
        <v>7</v>
      </c>
      <c r="I12" s="153"/>
      <c r="J12" s="115" t="s">
        <v>7</v>
      </c>
      <c r="K12" s="304"/>
      <c r="L12" s="305"/>
    </row>
    <row r="13" spans="1:12" x14ac:dyDescent="0.25">
      <c r="A13" s="151" t="s">
        <v>9</v>
      </c>
      <c r="B13" s="115"/>
      <c r="C13" s="115"/>
      <c r="D13" s="115" t="s">
        <v>10</v>
      </c>
      <c r="E13" s="115"/>
      <c r="F13" s="115" t="s">
        <v>11</v>
      </c>
      <c r="G13" s="115"/>
      <c r="H13" s="115" t="s">
        <v>12</v>
      </c>
      <c r="I13" s="115"/>
      <c r="J13" s="159" t="s">
        <v>490</v>
      </c>
      <c r="K13" s="304"/>
      <c r="L13" s="123"/>
    </row>
    <row r="14" spans="1:12" ht="5.25" customHeight="1" x14ac:dyDescent="0.25">
      <c r="A14" s="178"/>
      <c r="B14" s="119"/>
      <c r="C14" s="119"/>
      <c r="D14" s="119"/>
      <c r="E14" s="119"/>
      <c r="F14" s="119"/>
      <c r="G14" s="119"/>
      <c r="H14" s="119"/>
      <c r="I14" s="119"/>
      <c r="J14" s="307"/>
      <c r="K14" s="304"/>
      <c r="L14" s="308"/>
    </row>
    <row r="15" spans="1:12" ht="5.25" customHeight="1" x14ac:dyDescent="0.25">
      <c r="A15" s="180"/>
      <c r="B15" s="127"/>
      <c r="C15" s="128"/>
      <c r="D15" s="128"/>
      <c r="E15" s="128"/>
      <c r="F15" s="128"/>
      <c r="G15" s="128"/>
      <c r="H15" s="128"/>
      <c r="I15" s="128"/>
      <c r="J15" s="513"/>
      <c r="K15" s="513"/>
      <c r="L15" s="303"/>
    </row>
    <row r="16" spans="1:12" x14ac:dyDescent="0.25">
      <c r="A16" s="165"/>
      <c r="B16" s="124" t="s">
        <v>491</v>
      </c>
      <c r="C16" s="115"/>
      <c r="D16" s="115"/>
      <c r="E16" s="115"/>
      <c r="F16" s="115"/>
      <c r="G16" s="115"/>
      <c r="H16" s="115"/>
      <c r="I16" s="115"/>
      <c r="J16" s="304"/>
      <c r="K16" s="304"/>
      <c r="L16" s="305"/>
    </row>
    <row r="17" spans="1:12" ht="5.25" customHeight="1" x14ac:dyDescent="0.25">
      <c r="A17" s="216"/>
      <c r="B17" s="118"/>
      <c r="C17" s="119"/>
      <c r="D17" s="119"/>
      <c r="E17" s="119"/>
      <c r="F17" s="119"/>
      <c r="G17" s="119"/>
      <c r="H17" s="119"/>
      <c r="I17" s="119"/>
      <c r="J17" s="307"/>
      <c r="K17" s="307"/>
      <c r="L17" s="308"/>
    </row>
    <row r="18" spans="1:12" ht="5.25" customHeight="1" x14ac:dyDescent="0.25">
      <c r="A18" s="165"/>
      <c r="B18" s="122"/>
      <c r="C18" s="115"/>
      <c r="D18" s="115"/>
      <c r="E18" s="115"/>
      <c r="F18" s="115"/>
      <c r="G18" s="115"/>
      <c r="H18" s="115"/>
      <c r="I18" s="115"/>
      <c r="J18" s="305"/>
      <c r="K18" s="304"/>
      <c r="L18" s="305"/>
    </row>
    <row r="19" spans="1:12" x14ac:dyDescent="0.25">
      <c r="A19" s="166">
        <v>1</v>
      </c>
      <c r="B19" s="122" t="s">
        <v>559</v>
      </c>
      <c r="C19" s="115"/>
      <c r="D19" s="115"/>
      <c r="E19" s="115"/>
      <c r="F19" s="115"/>
      <c r="G19" s="115"/>
      <c r="H19" s="115"/>
      <c r="I19" s="115"/>
      <c r="J19" s="305"/>
      <c r="K19" s="304"/>
      <c r="L19" s="515"/>
    </row>
    <row r="20" spans="1:12" ht="5.25" customHeight="1" x14ac:dyDescent="0.25">
      <c r="A20" s="216"/>
      <c r="B20" s="118"/>
      <c r="C20" s="119"/>
      <c r="D20" s="119"/>
      <c r="E20" s="119"/>
      <c r="F20" s="119"/>
      <c r="G20" s="119"/>
      <c r="H20" s="119"/>
      <c r="I20" s="119"/>
      <c r="J20" s="308"/>
      <c r="K20" s="307"/>
      <c r="L20" s="308"/>
    </row>
    <row r="21" spans="1:12" ht="5.25" customHeight="1" x14ac:dyDescent="0.25">
      <c r="A21" s="235"/>
      <c r="B21" s="127"/>
      <c r="C21" s="128"/>
      <c r="D21" s="128"/>
      <c r="E21" s="128"/>
      <c r="F21" s="128"/>
      <c r="G21" s="115"/>
      <c r="H21" s="115"/>
      <c r="I21" s="115"/>
      <c r="J21" s="303"/>
      <c r="K21" s="304"/>
      <c r="L21" s="303"/>
    </row>
    <row r="22" spans="1:12" x14ac:dyDescent="0.25">
      <c r="A22" s="166">
        <v>2</v>
      </c>
      <c r="B22" s="122" t="s">
        <v>3</v>
      </c>
      <c r="C22" s="115"/>
      <c r="D22" s="115"/>
      <c r="E22" s="115"/>
      <c r="F22" s="115"/>
      <c r="G22" s="115"/>
      <c r="H22" s="115"/>
      <c r="I22" s="115"/>
      <c r="J22" s="304"/>
      <c r="K22" s="309"/>
      <c r="L22" s="516">
        <f>J24+J25+J26+J27</f>
        <v>0</v>
      </c>
    </row>
    <row r="23" spans="1:12" hidden="1" x14ac:dyDescent="0.25">
      <c r="A23" s="165"/>
      <c r="B23" s="122" t="s">
        <v>492</v>
      </c>
      <c r="C23" s="115"/>
      <c r="D23" s="115"/>
      <c r="E23" s="115"/>
      <c r="F23" s="115"/>
      <c r="G23" s="115"/>
      <c r="H23" s="115"/>
      <c r="I23" s="119"/>
      <c r="J23" s="307"/>
      <c r="K23" s="517"/>
      <c r="L23" s="310"/>
    </row>
    <row r="24" spans="1:12" ht="12.75" hidden="1" customHeight="1" x14ac:dyDescent="0.25">
      <c r="A24" s="166" t="s">
        <v>14</v>
      </c>
      <c r="B24" s="134" t="s">
        <v>15</v>
      </c>
      <c r="C24" s="115"/>
      <c r="D24" s="115"/>
      <c r="E24" s="115"/>
      <c r="F24" s="115"/>
      <c r="G24" s="115"/>
      <c r="H24" s="115"/>
      <c r="I24" s="133"/>
      <c r="J24" s="518"/>
      <c r="K24" s="517"/>
      <c r="L24" s="310"/>
    </row>
    <row r="25" spans="1:12" ht="12.75" hidden="1" customHeight="1" x14ac:dyDescent="0.25">
      <c r="A25" s="166" t="s">
        <v>16</v>
      </c>
      <c r="B25" s="134" t="s">
        <v>17</v>
      </c>
      <c r="C25" s="115"/>
      <c r="D25" s="115"/>
      <c r="E25" s="115"/>
      <c r="F25" s="115"/>
      <c r="G25" s="115"/>
      <c r="H25" s="115"/>
      <c r="I25" s="133"/>
      <c r="J25" s="518"/>
      <c r="K25" s="517"/>
      <c r="L25" s="310"/>
    </row>
    <row r="26" spans="1:12" hidden="1" x14ac:dyDescent="0.25">
      <c r="A26" s="166" t="s">
        <v>18</v>
      </c>
      <c r="B26" s="134" t="s">
        <v>19</v>
      </c>
      <c r="C26" s="115"/>
      <c r="D26" s="115"/>
      <c r="E26" s="115"/>
      <c r="F26" s="115"/>
      <c r="G26" s="115"/>
      <c r="H26" s="115"/>
      <c r="I26" s="133"/>
      <c r="J26" s="518"/>
      <c r="K26" s="517"/>
      <c r="L26" s="310"/>
    </row>
    <row r="27" spans="1:12" hidden="1" x14ac:dyDescent="0.25">
      <c r="A27" s="166" t="s">
        <v>127</v>
      </c>
      <c r="B27" s="134" t="s">
        <v>0</v>
      </c>
      <c r="C27" s="115"/>
      <c r="D27" s="115"/>
      <c r="E27" s="115"/>
      <c r="F27" s="115"/>
      <c r="G27" s="115"/>
      <c r="H27" s="115"/>
      <c r="I27" s="133"/>
      <c r="J27" s="519"/>
      <c r="K27" s="517"/>
      <c r="L27" s="310"/>
    </row>
    <row r="28" spans="1:12" ht="5.25" customHeight="1" x14ac:dyDescent="0.25">
      <c r="A28" s="216"/>
      <c r="B28" s="118"/>
      <c r="C28" s="119"/>
      <c r="D28" s="119"/>
      <c r="E28" s="119"/>
      <c r="F28" s="119"/>
      <c r="G28" s="119"/>
      <c r="H28" s="119"/>
      <c r="I28" s="119"/>
      <c r="J28" s="307"/>
      <c r="K28" s="520"/>
      <c r="L28" s="521"/>
    </row>
    <row r="29" spans="1:12" ht="5.25" customHeight="1" x14ac:dyDescent="0.25">
      <c r="A29" s="165"/>
      <c r="B29" s="122"/>
      <c r="C29" s="115"/>
      <c r="D29" s="115"/>
      <c r="E29" s="115"/>
      <c r="F29" s="115"/>
      <c r="G29" s="115"/>
      <c r="H29" s="115"/>
      <c r="I29" s="115"/>
      <c r="J29" s="304"/>
      <c r="K29" s="309"/>
      <c r="L29" s="305"/>
    </row>
    <row r="30" spans="1:12" ht="12.75" customHeight="1" x14ac:dyDescent="0.25">
      <c r="A30" s="166">
        <v>3</v>
      </c>
      <c r="B30" s="122" t="s">
        <v>493</v>
      </c>
      <c r="C30" s="115"/>
      <c r="D30" s="115"/>
      <c r="E30" s="115"/>
      <c r="F30" s="115"/>
      <c r="G30" s="115"/>
      <c r="H30" s="115"/>
      <c r="I30" s="115"/>
      <c r="J30" s="304"/>
      <c r="K30" s="309"/>
      <c r="L30" s="516">
        <f>J33+J34</f>
        <v>0</v>
      </c>
    </row>
    <row r="31" spans="1:12" ht="12.75" customHeight="1" x14ac:dyDescent="0.25">
      <c r="A31" s="125"/>
      <c r="B31" s="122" t="s">
        <v>560</v>
      </c>
      <c r="C31" s="115"/>
      <c r="D31" s="115"/>
      <c r="E31" s="115"/>
      <c r="F31" s="115"/>
      <c r="G31" s="115"/>
      <c r="H31" s="115"/>
      <c r="I31" s="115"/>
      <c r="J31" s="305"/>
      <c r="K31" s="517"/>
      <c r="L31" s="310"/>
    </row>
    <row r="32" spans="1:12" ht="12.75" customHeight="1" x14ac:dyDescent="0.25">
      <c r="A32" s="125"/>
      <c r="B32" s="137" t="s">
        <v>561</v>
      </c>
      <c r="C32" s="115"/>
      <c r="D32" s="115"/>
      <c r="E32" s="115"/>
      <c r="F32" s="115"/>
      <c r="G32" s="115"/>
      <c r="H32" s="115"/>
      <c r="I32" s="119"/>
      <c r="J32" s="308"/>
      <c r="K32" s="517"/>
      <c r="L32" s="310"/>
    </row>
    <row r="33" spans="1:12" ht="12.75" customHeight="1" x14ac:dyDescent="0.25">
      <c r="A33" s="311" t="s">
        <v>27</v>
      </c>
      <c r="B33" s="134" t="s">
        <v>494</v>
      </c>
      <c r="C33" s="115"/>
      <c r="D33" s="115"/>
      <c r="E33" s="115"/>
      <c r="F33" s="115"/>
      <c r="G33" s="115"/>
      <c r="H33" s="115"/>
      <c r="I33" s="133"/>
      <c r="J33" s="518"/>
      <c r="K33" s="517"/>
      <c r="L33" s="310"/>
    </row>
    <row r="34" spans="1:12" ht="12.75" customHeight="1" x14ac:dyDescent="0.25">
      <c r="A34" s="311" t="s">
        <v>30</v>
      </c>
      <c r="B34" s="134" t="s">
        <v>495</v>
      </c>
      <c r="C34" s="115"/>
      <c r="D34" s="115"/>
      <c r="E34" s="115"/>
      <c r="F34" s="115"/>
      <c r="G34" s="115"/>
      <c r="H34" s="115"/>
      <c r="I34" s="133"/>
      <c r="J34" s="518"/>
      <c r="K34" s="517"/>
      <c r="L34" s="310"/>
    </row>
    <row r="35" spans="1:12" ht="5.25" customHeight="1" x14ac:dyDescent="0.25">
      <c r="A35" s="165"/>
      <c r="B35" s="122"/>
      <c r="C35" s="115"/>
      <c r="D35" s="115"/>
      <c r="E35" s="115"/>
      <c r="F35" s="115"/>
      <c r="G35" s="119"/>
      <c r="H35" s="119"/>
      <c r="I35" s="119"/>
      <c r="J35" s="308"/>
      <c r="K35" s="517"/>
      <c r="L35" s="310"/>
    </row>
    <row r="36" spans="1:12" ht="5.25" customHeight="1" x14ac:dyDescent="0.25">
      <c r="A36" s="235"/>
      <c r="B36" s="127"/>
      <c r="C36" s="128"/>
      <c r="D36" s="128"/>
      <c r="E36" s="128"/>
      <c r="F36" s="128"/>
      <c r="G36" s="128"/>
      <c r="H36" s="128"/>
      <c r="I36" s="128"/>
      <c r="J36" s="303"/>
      <c r="K36" s="522"/>
      <c r="L36" s="303"/>
    </row>
    <row r="37" spans="1:12" x14ac:dyDescent="0.25">
      <c r="A37" s="166">
        <v>4</v>
      </c>
      <c r="B37" s="122" t="s">
        <v>496</v>
      </c>
      <c r="C37" s="115"/>
      <c r="D37" s="115"/>
      <c r="E37" s="115"/>
      <c r="F37" s="115"/>
      <c r="G37" s="115"/>
      <c r="H37" s="115"/>
      <c r="I37" s="115"/>
      <c r="J37" s="304"/>
      <c r="K37" s="309"/>
      <c r="L37" s="516">
        <v>0</v>
      </c>
    </row>
    <row r="38" spans="1:12" ht="5.25" customHeight="1" x14ac:dyDescent="0.25">
      <c r="A38" s="216"/>
      <c r="B38" s="118"/>
      <c r="C38" s="119"/>
      <c r="D38" s="119"/>
      <c r="E38" s="119"/>
      <c r="F38" s="119"/>
      <c r="G38" s="119"/>
      <c r="H38" s="119"/>
      <c r="I38" s="119"/>
      <c r="J38" s="307"/>
      <c r="K38" s="523"/>
      <c r="L38" s="308"/>
    </row>
    <row r="39" spans="1:12" ht="5.25" customHeight="1" x14ac:dyDescent="0.25">
      <c r="A39" s="235"/>
      <c r="B39" s="127"/>
      <c r="C39" s="128"/>
      <c r="D39" s="128"/>
      <c r="E39" s="128"/>
      <c r="F39" s="128"/>
      <c r="G39" s="128"/>
      <c r="H39" s="128"/>
      <c r="I39" s="128"/>
      <c r="J39" s="303"/>
      <c r="K39" s="522"/>
      <c r="L39" s="303"/>
    </row>
    <row r="40" spans="1:12" ht="12.75" customHeight="1" x14ac:dyDescent="0.25">
      <c r="A40" s="165">
        <v>5</v>
      </c>
      <c r="B40" s="122" t="s">
        <v>91</v>
      </c>
      <c r="C40" s="115"/>
      <c r="D40" s="115"/>
      <c r="E40" s="115"/>
      <c r="F40" s="115"/>
      <c r="G40" s="115"/>
      <c r="H40" s="115"/>
      <c r="I40" s="136"/>
      <c r="J40" s="168"/>
      <c r="K40" s="309"/>
      <c r="L40" s="516">
        <v>0</v>
      </c>
    </row>
    <row r="41" spans="1:12" ht="4.5" customHeight="1" x14ac:dyDescent="0.25">
      <c r="A41" s="165"/>
      <c r="B41" s="122"/>
      <c r="C41" s="115"/>
      <c r="D41" s="115"/>
      <c r="E41" s="115"/>
      <c r="F41" s="115"/>
      <c r="G41" s="115"/>
      <c r="H41" s="115"/>
      <c r="I41" s="115"/>
      <c r="J41" s="305"/>
      <c r="K41" s="517"/>
      <c r="L41" s="310"/>
    </row>
    <row r="42" spans="1:12" ht="5.25" customHeight="1" x14ac:dyDescent="0.25">
      <c r="A42" s="165"/>
      <c r="B42" s="122"/>
      <c r="C42" s="115"/>
      <c r="D42" s="115"/>
      <c r="E42" s="115"/>
      <c r="F42" s="115"/>
      <c r="G42" s="119"/>
      <c r="H42" s="119"/>
      <c r="I42" s="119"/>
      <c r="J42" s="308"/>
      <c r="K42" s="523"/>
      <c r="L42" s="305"/>
    </row>
    <row r="43" spans="1:12" ht="5.25" customHeight="1" x14ac:dyDescent="0.25">
      <c r="A43" s="235"/>
      <c r="B43" s="127"/>
      <c r="C43" s="128"/>
      <c r="D43" s="128"/>
      <c r="E43" s="128"/>
      <c r="F43" s="128"/>
      <c r="G43" s="128"/>
      <c r="H43" s="128"/>
      <c r="I43" s="128"/>
      <c r="J43" s="303"/>
      <c r="K43" s="513"/>
      <c r="L43" s="303"/>
    </row>
    <row r="44" spans="1:12" x14ac:dyDescent="0.25">
      <c r="A44" s="166">
        <v>6</v>
      </c>
      <c r="B44" s="122" t="s">
        <v>497</v>
      </c>
      <c r="C44" s="115"/>
      <c r="D44" s="115"/>
      <c r="E44" s="115"/>
      <c r="F44" s="115"/>
      <c r="G44" s="115"/>
      <c r="H44" s="115"/>
      <c r="I44" s="115"/>
      <c r="J44" s="305"/>
      <c r="K44" s="304"/>
      <c r="L44" s="524">
        <f>L19+L22+L30+L37+L40</f>
        <v>0</v>
      </c>
    </row>
    <row r="45" spans="1:12" ht="5.25" customHeight="1" x14ac:dyDescent="0.25">
      <c r="A45" s="216"/>
      <c r="B45" s="118"/>
      <c r="C45" s="119"/>
      <c r="D45" s="119"/>
      <c r="E45" s="119"/>
      <c r="F45" s="119"/>
      <c r="G45" s="119"/>
      <c r="H45" s="119"/>
      <c r="I45" s="119"/>
      <c r="J45" s="308"/>
      <c r="K45" s="307"/>
      <c r="L45" s="308"/>
    </row>
    <row r="46" spans="1:12" ht="5.25" customHeight="1" x14ac:dyDescent="0.25">
      <c r="A46" s="512"/>
      <c r="B46" s="128"/>
      <c r="C46" s="128"/>
      <c r="D46" s="128"/>
      <c r="E46" s="128"/>
      <c r="F46" s="128"/>
      <c r="G46" s="115"/>
      <c r="H46" s="115"/>
      <c r="I46" s="119"/>
      <c r="J46" s="514"/>
      <c r="K46" s="513"/>
      <c r="L46" s="514"/>
    </row>
    <row r="47" spans="1:12" ht="5.25" customHeight="1" x14ac:dyDescent="0.25">
      <c r="A47" s="180"/>
      <c r="B47" s="127"/>
      <c r="C47" s="128"/>
      <c r="D47" s="128"/>
      <c r="E47" s="128"/>
      <c r="F47" s="128"/>
      <c r="G47" s="128"/>
      <c r="H47" s="128"/>
      <c r="I47" s="128"/>
      <c r="J47" s="513"/>
      <c r="K47" s="513"/>
      <c r="L47" s="303"/>
    </row>
    <row r="48" spans="1:12" x14ac:dyDescent="0.25">
      <c r="A48" s="165"/>
      <c r="B48" s="124" t="s">
        <v>498</v>
      </c>
      <c r="C48" s="115"/>
      <c r="D48" s="115"/>
      <c r="E48" s="115"/>
      <c r="F48" s="115"/>
      <c r="G48" s="115"/>
      <c r="H48" s="115"/>
      <c r="I48" s="115"/>
      <c r="J48" s="304"/>
      <c r="K48" s="304"/>
      <c r="L48" s="305"/>
    </row>
    <row r="49" spans="1:12" ht="5.25" customHeight="1" x14ac:dyDescent="0.25">
      <c r="A49" s="216"/>
      <c r="B49" s="118"/>
      <c r="C49" s="119"/>
      <c r="D49" s="119"/>
      <c r="E49" s="119"/>
      <c r="F49" s="119"/>
      <c r="G49" s="119"/>
      <c r="H49" s="119"/>
      <c r="I49" s="119"/>
      <c r="J49" s="307"/>
      <c r="K49" s="307"/>
      <c r="L49" s="308"/>
    </row>
    <row r="50" spans="1:12" ht="5.25" customHeight="1" x14ac:dyDescent="0.25">
      <c r="A50" s="165"/>
      <c r="B50" s="122"/>
      <c r="C50" s="115"/>
      <c r="D50" s="115"/>
      <c r="E50" s="115"/>
      <c r="F50" s="115"/>
      <c r="G50" s="115"/>
      <c r="H50" s="115"/>
      <c r="I50" s="115"/>
      <c r="J50" s="305"/>
      <c r="K50" s="304"/>
      <c r="L50" s="305"/>
    </row>
    <row r="51" spans="1:12" ht="12.75" customHeight="1" x14ac:dyDescent="0.25">
      <c r="A51" s="166">
        <v>7</v>
      </c>
      <c r="B51" s="122" t="s">
        <v>559</v>
      </c>
      <c r="C51" s="115"/>
      <c r="D51" s="115"/>
      <c r="E51" s="115"/>
      <c r="F51" s="115"/>
      <c r="G51" s="115"/>
      <c r="H51" s="115"/>
      <c r="I51" s="115"/>
      <c r="J51" s="305"/>
      <c r="K51" s="304"/>
      <c r="L51" s="515">
        <f>+HerstellkostenVgV!G14</f>
        <v>21000</v>
      </c>
    </row>
    <row r="52" spans="1:12" ht="5.25" customHeight="1" x14ac:dyDescent="0.25">
      <c r="A52" s="216"/>
      <c r="B52" s="118"/>
      <c r="C52" s="119"/>
      <c r="D52" s="119"/>
      <c r="E52" s="119"/>
      <c r="F52" s="119"/>
      <c r="G52" s="119"/>
      <c r="H52" s="119"/>
      <c r="I52" s="119"/>
      <c r="J52" s="308"/>
      <c r="K52" s="307"/>
      <c r="L52" s="308"/>
    </row>
    <row r="53" spans="1:12" ht="5.25" customHeight="1" x14ac:dyDescent="0.25">
      <c r="A53" s="235"/>
      <c r="B53" s="127"/>
      <c r="C53" s="128"/>
      <c r="D53" s="128"/>
      <c r="E53" s="128"/>
      <c r="F53" s="128"/>
      <c r="G53" s="115"/>
      <c r="H53" s="115"/>
      <c r="I53" s="115"/>
      <c r="J53" s="303"/>
      <c r="K53" s="304"/>
      <c r="L53" s="303"/>
    </row>
    <row r="54" spans="1:12" ht="12.75" customHeight="1" x14ac:dyDescent="0.25">
      <c r="A54" s="166">
        <v>8</v>
      </c>
      <c r="B54" s="122" t="s">
        <v>3</v>
      </c>
      <c r="C54" s="115"/>
      <c r="D54" s="115"/>
      <c r="E54" s="115"/>
      <c r="F54" s="115"/>
      <c r="G54" s="115"/>
      <c r="H54" s="115"/>
      <c r="I54" s="115"/>
      <c r="J54" s="304"/>
      <c r="K54" s="309"/>
      <c r="L54" s="516">
        <f>J56+J57+J58+J59</f>
        <v>0</v>
      </c>
    </row>
    <row r="55" spans="1:12" ht="12.75" hidden="1" customHeight="1" x14ac:dyDescent="0.25">
      <c r="A55" s="165"/>
      <c r="B55" s="122" t="s">
        <v>492</v>
      </c>
      <c r="C55" s="115"/>
      <c r="D55" s="115"/>
      <c r="E55" s="115"/>
      <c r="F55" s="115"/>
      <c r="G55" s="115"/>
      <c r="H55" s="115"/>
      <c r="I55" s="119"/>
      <c r="J55" s="307"/>
      <c r="K55" s="517"/>
      <c r="L55" s="310"/>
    </row>
    <row r="56" spans="1:12" ht="12.75" hidden="1" customHeight="1" x14ac:dyDescent="0.25">
      <c r="A56" s="166" t="s">
        <v>95</v>
      </c>
      <c r="B56" s="134" t="s">
        <v>15</v>
      </c>
      <c r="C56" s="115"/>
      <c r="D56" s="115"/>
      <c r="E56" s="115"/>
      <c r="F56" s="115"/>
      <c r="G56" s="115"/>
      <c r="H56" s="115"/>
      <c r="I56" s="133"/>
      <c r="J56" s="518"/>
      <c r="K56" s="517"/>
      <c r="L56" s="310"/>
    </row>
    <row r="57" spans="1:12" ht="12.75" hidden="1" customHeight="1" x14ac:dyDescent="0.25">
      <c r="A57" s="166" t="s">
        <v>96</v>
      </c>
      <c r="B57" s="134" t="s">
        <v>17</v>
      </c>
      <c r="C57" s="115"/>
      <c r="D57" s="115"/>
      <c r="E57" s="115"/>
      <c r="F57" s="115"/>
      <c r="G57" s="115"/>
      <c r="H57" s="115"/>
      <c r="I57" s="133"/>
      <c r="J57" s="518"/>
      <c r="K57" s="517"/>
      <c r="L57" s="310"/>
    </row>
    <row r="58" spans="1:12" ht="12.75" hidden="1" customHeight="1" x14ac:dyDescent="0.25">
      <c r="A58" s="166" t="s">
        <v>112</v>
      </c>
      <c r="B58" s="134" t="s">
        <v>19</v>
      </c>
      <c r="C58" s="115"/>
      <c r="D58" s="115"/>
      <c r="E58" s="115"/>
      <c r="F58" s="115"/>
      <c r="G58" s="115"/>
      <c r="H58" s="115"/>
      <c r="I58" s="133"/>
      <c r="J58" s="518"/>
      <c r="K58" s="517"/>
      <c r="L58" s="310"/>
    </row>
    <row r="59" spans="1:12" ht="12.75" hidden="1" customHeight="1" x14ac:dyDescent="0.25">
      <c r="A59" s="166" t="s">
        <v>499</v>
      </c>
      <c r="B59" s="134" t="s">
        <v>0</v>
      </c>
      <c r="C59" s="115"/>
      <c r="D59" s="115"/>
      <c r="E59" s="115"/>
      <c r="F59" s="115"/>
      <c r="G59" s="115"/>
      <c r="H59" s="115"/>
      <c r="I59" s="133"/>
      <c r="J59" s="519"/>
      <c r="K59" s="517"/>
      <c r="L59" s="310"/>
    </row>
    <row r="60" spans="1:12" ht="5.25" customHeight="1" x14ac:dyDescent="0.25">
      <c r="A60" s="216"/>
      <c r="B60" s="118"/>
      <c r="C60" s="119"/>
      <c r="D60" s="119"/>
      <c r="E60" s="119"/>
      <c r="F60" s="119"/>
      <c r="G60" s="119"/>
      <c r="H60" s="119"/>
      <c r="I60" s="119"/>
      <c r="J60" s="307"/>
      <c r="K60" s="520"/>
      <c r="L60" s="521"/>
    </row>
    <row r="61" spans="1:12" ht="5.25" customHeight="1" x14ac:dyDescent="0.25">
      <c r="A61" s="165"/>
      <c r="B61" s="122"/>
      <c r="C61" s="115"/>
      <c r="D61" s="115"/>
      <c r="E61" s="115"/>
      <c r="F61" s="115"/>
      <c r="G61" s="115"/>
      <c r="H61" s="115"/>
      <c r="I61" s="115"/>
      <c r="J61" s="304"/>
      <c r="K61" s="309"/>
      <c r="L61" s="305"/>
    </row>
    <row r="62" spans="1:12" ht="12.75" customHeight="1" x14ac:dyDescent="0.25">
      <c r="A62" s="166">
        <v>9</v>
      </c>
      <c r="B62" s="122" t="s">
        <v>493</v>
      </c>
      <c r="C62" s="115"/>
      <c r="D62" s="115"/>
      <c r="E62" s="115"/>
      <c r="F62" s="115"/>
      <c r="G62" s="115"/>
      <c r="H62" s="115"/>
      <c r="I62" s="115"/>
      <c r="J62" s="304"/>
      <c r="K62" s="309"/>
      <c r="L62" s="516">
        <f>J65+J66</f>
        <v>0</v>
      </c>
    </row>
    <row r="63" spans="1:12" ht="12.75" customHeight="1" x14ac:dyDescent="0.25">
      <c r="A63" s="125"/>
      <c r="B63" s="122" t="s">
        <v>560</v>
      </c>
      <c r="C63" s="115"/>
      <c r="D63" s="115"/>
      <c r="E63" s="115"/>
      <c r="F63" s="115"/>
      <c r="G63" s="115"/>
      <c r="H63" s="115"/>
      <c r="I63" s="115"/>
      <c r="J63" s="305"/>
      <c r="K63" s="517"/>
      <c r="L63" s="310"/>
    </row>
    <row r="64" spans="1:12" ht="12.75" customHeight="1" x14ac:dyDescent="0.25">
      <c r="A64" s="125"/>
      <c r="B64" s="137" t="s">
        <v>561</v>
      </c>
      <c r="C64" s="115"/>
      <c r="D64" s="115"/>
      <c r="E64" s="115"/>
      <c r="F64" s="115"/>
      <c r="G64" s="115"/>
      <c r="H64" s="115"/>
      <c r="I64" s="119"/>
      <c r="J64" s="308"/>
      <c r="K64" s="517"/>
      <c r="L64" s="310"/>
    </row>
    <row r="65" spans="1:12" ht="12.75" customHeight="1" x14ac:dyDescent="0.25">
      <c r="A65" s="311" t="s">
        <v>49</v>
      </c>
      <c r="B65" s="134" t="s">
        <v>494</v>
      </c>
      <c r="C65" s="115"/>
      <c r="D65" s="115"/>
      <c r="E65" s="115"/>
      <c r="F65" s="115"/>
      <c r="G65" s="115"/>
      <c r="H65" s="115"/>
      <c r="I65" s="133"/>
      <c r="J65" s="518"/>
      <c r="K65" s="517"/>
      <c r="L65" s="310"/>
    </row>
    <row r="66" spans="1:12" ht="12.75" customHeight="1" x14ac:dyDescent="0.25">
      <c r="A66" s="311" t="s">
        <v>51</v>
      </c>
      <c r="B66" s="134" t="s">
        <v>495</v>
      </c>
      <c r="C66" s="115"/>
      <c r="D66" s="115"/>
      <c r="E66" s="115"/>
      <c r="F66" s="115"/>
      <c r="G66" s="115"/>
      <c r="H66" s="115"/>
      <c r="I66" s="133"/>
      <c r="J66" s="518"/>
      <c r="K66" s="517"/>
      <c r="L66" s="310"/>
    </row>
    <row r="67" spans="1:12" ht="5.25" customHeight="1" x14ac:dyDescent="0.25">
      <c r="A67" s="165"/>
      <c r="B67" s="122"/>
      <c r="C67" s="115"/>
      <c r="D67" s="115"/>
      <c r="E67" s="115"/>
      <c r="F67" s="115"/>
      <c r="G67" s="119"/>
      <c r="H67" s="119"/>
      <c r="I67" s="119"/>
      <c r="J67" s="308"/>
      <c r="K67" s="517"/>
      <c r="L67" s="310"/>
    </row>
    <row r="68" spans="1:12" ht="5.25" customHeight="1" x14ac:dyDescent="0.25">
      <c r="A68" s="235"/>
      <c r="B68" s="127"/>
      <c r="C68" s="128"/>
      <c r="D68" s="128"/>
      <c r="E68" s="128"/>
      <c r="F68" s="128"/>
      <c r="G68" s="128"/>
      <c r="H68" s="128"/>
      <c r="I68" s="128"/>
      <c r="J68" s="303"/>
      <c r="K68" s="522"/>
      <c r="L68" s="303"/>
    </row>
    <row r="69" spans="1:12" ht="12.75" customHeight="1" x14ac:dyDescent="0.25">
      <c r="A69" s="166">
        <v>10</v>
      </c>
      <c r="B69" s="122" t="s">
        <v>496</v>
      </c>
      <c r="C69" s="115"/>
      <c r="D69" s="115"/>
      <c r="E69" s="115"/>
      <c r="F69" s="115"/>
      <c r="G69" s="115"/>
      <c r="H69" s="115"/>
      <c r="I69" s="115"/>
      <c r="J69" s="304"/>
      <c r="K69" s="309"/>
      <c r="L69" s="516">
        <v>0</v>
      </c>
    </row>
    <row r="70" spans="1:12" ht="5.25" customHeight="1" x14ac:dyDescent="0.25">
      <c r="A70" s="216"/>
      <c r="B70" s="118"/>
      <c r="C70" s="119"/>
      <c r="D70" s="119"/>
      <c r="E70" s="119"/>
      <c r="F70" s="119"/>
      <c r="G70" s="119"/>
      <c r="H70" s="119"/>
      <c r="I70" s="119"/>
      <c r="J70" s="307"/>
      <c r="K70" s="523"/>
      <c r="L70" s="308"/>
    </row>
    <row r="71" spans="1:12" ht="5.25" customHeight="1" x14ac:dyDescent="0.25">
      <c r="A71" s="235"/>
      <c r="B71" s="127"/>
      <c r="C71" s="128"/>
      <c r="D71" s="128"/>
      <c r="E71" s="128"/>
      <c r="F71" s="128"/>
      <c r="G71" s="128"/>
      <c r="H71" s="128"/>
      <c r="I71" s="128"/>
      <c r="J71" s="303"/>
      <c r="K71" s="522"/>
      <c r="L71" s="303"/>
    </row>
    <row r="72" spans="1:12" ht="12.75" customHeight="1" x14ac:dyDescent="0.25">
      <c r="A72" s="165">
        <v>11</v>
      </c>
      <c r="B72" s="122" t="s">
        <v>91</v>
      </c>
      <c r="C72" s="115"/>
      <c r="D72" s="115"/>
      <c r="E72" s="115"/>
      <c r="F72" s="115"/>
      <c r="G72" s="115"/>
      <c r="H72" s="115"/>
      <c r="I72" s="136"/>
      <c r="J72" s="168"/>
      <c r="K72" s="309"/>
      <c r="L72" s="516">
        <v>0</v>
      </c>
    </row>
    <row r="73" spans="1:12" ht="4.5" customHeight="1" x14ac:dyDescent="0.25">
      <c r="A73" s="165"/>
      <c r="B73" s="122"/>
      <c r="C73" s="115"/>
      <c r="D73" s="115"/>
      <c r="E73" s="115"/>
      <c r="F73" s="115"/>
      <c r="G73" s="115"/>
      <c r="H73" s="115"/>
      <c r="I73" s="115"/>
      <c r="J73" s="305"/>
      <c r="K73" s="517"/>
      <c r="L73" s="310"/>
    </row>
    <row r="74" spans="1:12" ht="5.25" customHeight="1" x14ac:dyDescent="0.25">
      <c r="A74" s="165"/>
      <c r="B74" s="122"/>
      <c r="C74" s="115"/>
      <c r="D74" s="115"/>
      <c r="E74" s="115"/>
      <c r="F74" s="115"/>
      <c r="G74" s="119"/>
      <c r="H74" s="119"/>
      <c r="I74" s="119"/>
      <c r="J74" s="308"/>
      <c r="K74" s="523"/>
      <c r="L74" s="305"/>
    </row>
    <row r="75" spans="1:12" ht="5.25" customHeight="1" x14ac:dyDescent="0.25">
      <c r="A75" s="235"/>
      <c r="B75" s="127"/>
      <c r="C75" s="128"/>
      <c r="D75" s="128"/>
      <c r="E75" s="128"/>
      <c r="F75" s="128"/>
      <c r="G75" s="128"/>
      <c r="H75" s="128"/>
      <c r="I75" s="128"/>
      <c r="J75" s="303"/>
      <c r="K75" s="513"/>
      <c r="L75" s="303"/>
    </row>
    <row r="76" spans="1:12" ht="12.75" customHeight="1" x14ac:dyDescent="0.25">
      <c r="A76" s="166">
        <v>12</v>
      </c>
      <c r="B76" s="122" t="s">
        <v>500</v>
      </c>
      <c r="C76" s="115"/>
      <c r="D76" s="115"/>
      <c r="E76" s="115"/>
      <c r="F76" s="115"/>
      <c r="G76" s="115"/>
      <c r="H76" s="115"/>
      <c r="I76" s="115"/>
      <c r="J76" s="305"/>
      <c r="K76" s="304"/>
      <c r="L76" s="524">
        <f>L51+L54+L62+L69+L72</f>
        <v>21000</v>
      </c>
    </row>
    <row r="77" spans="1:12" ht="5.25" customHeight="1" x14ac:dyDescent="0.25">
      <c r="A77" s="216"/>
      <c r="B77" s="118"/>
      <c r="C77" s="119"/>
      <c r="D77" s="119"/>
      <c r="E77" s="119"/>
      <c r="F77" s="119"/>
      <c r="G77" s="119"/>
      <c r="H77" s="119"/>
      <c r="I77" s="119"/>
      <c r="J77" s="308"/>
      <c r="K77" s="307"/>
      <c r="L77" s="308"/>
    </row>
    <row r="78" spans="1:12" ht="5.25" customHeight="1" x14ac:dyDescent="0.25">
      <c r="A78" s="512"/>
      <c r="B78" s="142"/>
      <c r="C78" s="142"/>
      <c r="D78" s="142"/>
      <c r="E78" s="142"/>
      <c r="F78" s="142"/>
      <c r="G78" s="142"/>
      <c r="H78" s="142"/>
      <c r="I78" s="142"/>
      <c r="J78" s="514"/>
      <c r="K78" s="514"/>
      <c r="L78" s="514"/>
    </row>
    <row r="79" spans="1:12" ht="5.25" customHeight="1" x14ac:dyDescent="0.25">
      <c r="A79" s="180"/>
      <c r="B79" s="127"/>
      <c r="C79" s="128"/>
      <c r="D79" s="128"/>
      <c r="E79" s="128"/>
      <c r="F79" s="128"/>
      <c r="G79" s="128"/>
      <c r="H79" s="128"/>
      <c r="I79" s="128"/>
      <c r="J79" s="513"/>
      <c r="K79" s="513"/>
      <c r="L79" s="303"/>
    </row>
    <row r="80" spans="1:12" x14ac:dyDescent="0.25">
      <c r="A80" s="165"/>
      <c r="B80" s="124" t="s">
        <v>501</v>
      </c>
      <c r="C80" s="115"/>
      <c r="D80" s="115"/>
      <c r="E80" s="115"/>
      <c r="F80" s="115"/>
      <c r="G80" s="115"/>
      <c r="H80" s="115"/>
      <c r="I80" s="115"/>
      <c r="J80" s="304"/>
      <c r="K80" s="304"/>
      <c r="L80" s="305"/>
    </row>
    <row r="81" spans="1:12" ht="5.25" customHeight="1" x14ac:dyDescent="0.25">
      <c r="A81" s="216"/>
      <c r="B81" s="118"/>
      <c r="C81" s="119"/>
      <c r="D81" s="119"/>
      <c r="E81" s="119"/>
      <c r="F81" s="119"/>
      <c r="G81" s="119"/>
      <c r="H81" s="119"/>
      <c r="I81" s="119"/>
      <c r="J81" s="307"/>
      <c r="K81" s="307"/>
      <c r="L81" s="308"/>
    </row>
    <row r="82" spans="1:12" ht="5.25" customHeight="1" x14ac:dyDescent="0.25">
      <c r="A82" s="165"/>
      <c r="B82" s="122"/>
      <c r="C82" s="115"/>
      <c r="D82" s="115"/>
      <c r="E82" s="115"/>
      <c r="F82" s="115"/>
      <c r="G82" s="115"/>
      <c r="H82" s="115"/>
      <c r="I82" s="115"/>
      <c r="J82" s="305"/>
      <c r="K82" s="304"/>
      <c r="L82" s="305"/>
    </row>
    <row r="83" spans="1:12" ht="12.75" customHeight="1" x14ac:dyDescent="0.25">
      <c r="A83" s="166">
        <v>13</v>
      </c>
      <c r="B83" s="122" t="s">
        <v>559</v>
      </c>
      <c r="C83" s="115"/>
      <c r="D83" s="115"/>
      <c r="E83" s="115"/>
      <c r="F83" s="115"/>
      <c r="G83" s="115"/>
      <c r="H83" s="115"/>
      <c r="I83" s="115"/>
      <c r="J83" s="305"/>
      <c r="K83" s="304"/>
      <c r="L83" s="515">
        <v>0</v>
      </c>
    </row>
    <row r="84" spans="1:12" ht="5.25" customHeight="1" x14ac:dyDescent="0.25">
      <c r="A84" s="216"/>
      <c r="B84" s="118"/>
      <c r="C84" s="119"/>
      <c r="D84" s="119"/>
      <c r="E84" s="119"/>
      <c r="F84" s="119"/>
      <c r="G84" s="119"/>
      <c r="H84" s="119"/>
      <c r="I84" s="119"/>
      <c r="J84" s="308"/>
      <c r="K84" s="307"/>
      <c r="L84" s="308"/>
    </row>
    <row r="85" spans="1:12" ht="5.25" customHeight="1" x14ac:dyDescent="0.25">
      <c r="A85" s="235"/>
      <c r="B85" s="127"/>
      <c r="C85" s="128"/>
      <c r="D85" s="128"/>
      <c r="E85" s="128"/>
      <c r="F85" s="128"/>
      <c r="G85" s="115"/>
      <c r="H85" s="115"/>
      <c r="I85" s="115"/>
      <c r="J85" s="303"/>
      <c r="K85" s="304"/>
      <c r="L85" s="303"/>
    </row>
    <row r="86" spans="1:12" ht="12.75" customHeight="1" x14ac:dyDescent="0.25">
      <c r="A86" s="166">
        <v>14</v>
      </c>
      <c r="B86" s="122" t="s">
        <v>3</v>
      </c>
      <c r="C86" s="115"/>
      <c r="D86" s="115"/>
      <c r="E86" s="115"/>
      <c r="F86" s="115"/>
      <c r="G86" s="115"/>
      <c r="H86" s="115"/>
      <c r="I86" s="115"/>
      <c r="J86" s="304"/>
      <c r="K86" s="309"/>
      <c r="L86" s="516">
        <f>J88+J89+J90+J91</f>
        <v>0</v>
      </c>
    </row>
    <row r="87" spans="1:12" ht="12.75" hidden="1" customHeight="1" x14ac:dyDescent="0.25">
      <c r="A87" s="165"/>
      <c r="B87" s="122" t="s">
        <v>492</v>
      </c>
      <c r="C87" s="115"/>
      <c r="D87" s="115"/>
      <c r="E87" s="115"/>
      <c r="F87" s="115"/>
      <c r="G87" s="115"/>
      <c r="H87" s="115"/>
      <c r="I87" s="119"/>
      <c r="J87" s="307"/>
      <c r="K87" s="517"/>
      <c r="L87" s="310"/>
    </row>
    <row r="88" spans="1:12" ht="12.75" hidden="1" customHeight="1" x14ac:dyDescent="0.25">
      <c r="A88" s="166" t="s">
        <v>502</v>
      </c>
      <c r="B88" s="134" t="s">
        <v>15</v>
      </c>
      <c r="C88" s="115"/>
      <c r="D88" s="115"/>
      <c r="E88" s="115"/>
      <c r="F88" s="115"/>
      <c r="G88" s="115"/>
      <c r="H88" s="115"/>
      <c r="I88" s="133"/>
      <c r="J88" s="518"/>
      <c r="K88" s="517"/>
      <c r="L88" s="310"/>
    </row>
    <row r="89" spans="1:12" ht="12.75" hidden="1" customHeight="1" x14ac:dyDescent="0.25">
      <c r="A89" s="166" t="s">
        <v>503</v>
      </c>
      <c r="B89" s="134" t="s">
        <v>17</v>
      </c>
      <c r="C89" s="115"/>
      <c r="D89" s="115"/>
      <c r="E89" s="115"/>
      <c r="F89" s="115"/>
      <c r="G89" s="115"/>
      <c r="H89" s="115"/>
      <c r="I89" s="133"/>
      <c r="J89" s="518"/>
      <c r="K89" s="517"/>
      <c r="L89" s="310"/>
    </row>
    <row r="90" spans="1:12" ht="12.75" hidden="1" customHeight="1" x14ac:dyDescent="0.25">
      <c r="A90" s="166" t="s">
        <v>504</v>
      </c>
      <c r="B90" s="134" t="s">
        <v>19</v>
      </c>
      <c r="C90" s="115"/>
      <c r="D90" s="115"/>
      <c r="E90" s="115"/>
      <c r="F90" s="115"/>
      <c r="G90" s="115"/>
      <c r="H90" s="115"/>
      <c r="I90" s="133"/>
      <c r="J90" s="518"/>
      <c r="K90" s="517"/>
      <c r="L90" s="310"/>
    </row>
    <row r="91" spans="1:12" ht="12.75" hidden="1" customHeight="1" x14ac:dyDescent="0.25">
      <c r="A91" s="166" t="s">
        <v>505</v>
      </c>
      <c r="B91" s="134" t="s">
        <v>0</v>
      </c>
      <c r="C91" s="115"/>
      <c r="D91" s="115"/>
      <c r="E91" s="115"/>
      <c r="F91" s="115"/>
      <c r="G91" s="115"/>
      <c r="H91" s="115"/>
      <c r="I91" s="133"/>
      <c r="J91" s="519"/>
      <c r="K91" s="517"/>
      <c r="L91" s="310"/>
    </row>
    <row r="92" spans="1:12" ht="5.25" customHeight="1" x14ac:dyDescent="0.25">
      <c r="A92" s="216"/>
      <c r="B92" s="118"/>
      <c r="C92" s="119"/>
      <c r="D92" s="119"/>
      <c r="E92" s="119"/>
      <c r="F92" s="119"/>
      <c r="G92" s="119"/>
      <c r="H92" s="119"/>
      <c r="I92" s="119"/>
      <c r="J92" s="307"/>
      <c r="K92" s="520"/>
      <c r="L92" s="521"/>
    </row>
    <row r="93" spans="1:12" ht="5.25" customHeight="1" x14ac:dyDescent="0.25">
      <c r="A93" s="165"/>
      <c r="B93" s="122"/>
      <c r="C93" s="115"/>
      <c r="D93" s="115"/>
      <c r="E93" s="115"/>
      <c r="F93" s="115"/>
      <c r="G93" s="115"/>
      <c r="H93" s="115"/>
      <c r="I93" s="115"/>
      <c r="J93" s="304"/>
      <c r="K93" s="309"/>
      <c r="L93" s="305"/>
    </row>
    <row r="94" spans="1:12" ht="12.75" customHeight="1" x14ac:dyDescent="0.25">
      <c r="A94" s="166">
        <v>15</v>
      </c>
      <c r="B94" s="122" t="s">
        <v>493</v>
      </c>
      <c r="C94" s="115"/>
      <c r="D94" s="115"/>
      <c r="E94" s="115"/>
      <c r="F94" s="115"/>
      <c r="G94" s="115"/>
      <c r="H94" s="115"/>
      <c r="I94" s="115"/>
      <c r="J94" s="304"/>
      <c r="K94" s="309"/>
      <c r="L94" s="516">
        <f>J97+J98</f>
        <v>0</v>
      </c>
    </row>
    <row r="95" spans="1:12" ht="12.75" customHeight="1" x14ac:dyDescent="0.25">
      <c r="A95" s="125"/>
      <c r="B95" s="122" t="s">
        <v>560</v>
      </c>
      <c r="C95" s="115"/>
      <c r="D95" s="115"/>
      <c r="E95" s="115"/>
      <c r="F95" s="115"/>
      <c r="G95" s="115"/>
      <c r="H95" s="115"/>
      <c r="I95" s="115"/>
      <c r="J95" s="305"/>
      <c r="K95" s="517"/>
      <c r="L95" s="310"/>
    </row>
    <row r="96" spans="1:12" ht="12.75" customHeight="1" x14ac:dyDescent="0.25">
      <c r="A96" s="125"/>
      <c r="B96" s="137" t="s">
        <v>561</v>
      </c>
      <c r="C96" s="115"/>
      <c r="D96" s="115"/>
      <c r="E96" s="115"/>
      <c r="F96" s="115"/>
      <c r="G96" s="115"/>
      <c r="H96" s="115"/>
      <c r="I96" s="119"/>
      <c r="J96" s="308"/>
      <c r="K96" s="517"/>
      <c r="L96" s="310"/>
    </row>
    <row r="97" spans="1:12" ht="12.75" customHeight="1" x14ac:dyDescent="0.25">
      <c r="A97" s="311" t="s">
        <v>506</v>
      </c>
      <c r="B97" s="134" t="s">
        <v>494</v>
      </c>
      <c r="C97" s="115"/>
      <c r="D97" s="115"/>
      <c r="E97" s="115"/>
      <c r="F97" s="115"/>
      <c r="G97" s="115"/>
      <c r="H97" s="115"/>
      <c r="I97" s="133"/>
      <c r="J97" s="518"/>
      <c r="K97" s="517"/>
      <c r="L97" s="310"/>
    </row>
    <row r="98" spans="1:12" ht="12.75" customHeight="1" x14ac:dyDescent="0.25">
      <c r="A98" s="311" t="s">
        <v>507</v>
      </c>
      <c r="B98" s="134" t="s">
        <v>495</v>
      </c>
      <c r="C98" s="115"/>
      <c r="D98" s="115"/>
      <c r="E98" s="115"/>
      <c r="F98" s="115"/>
      <c r="G98" s="115"/>
      <c r="H98" s="115"/>
      <c r="I98" s="133"/>
      <c r="J98" s="518"/>
      <c r="K98" s="517"/>
      <c r="L98" s="310"/>
    </row>
    <row r="99" spans="1:12" ht="5.25" customHeight="1" x14ac:dyDescent="0.25">
      <c r="A99" s="165"/>
      <c r="B99" s="122"/>
      <c r="C99" s="115"/>
      <c r="D99" s="115"/>
      <c r="E99" s="115"/>
      <c r="F99" s="115"/>
      <c r="G99" s="119"/>
      <c r="H99" s="119"/>
      <c r="I99" s="119"/>
      <c r="J99" s="308"/>
      <c r="K99" s="517"/>
      <c r="L99" s="310"/>
    </row>
    <row r="100" spans="1:12" ht="5.25" customHeight="1" x14ac:dyDescent="0.25">
      <c r="A100" s="235"/>
      <c r="B100" s="127"/>
      <c r="C100" s="128"/>
      <c r="D100" s="128"/>
      <c r="E100" s="128"/>
      <c r="F100" s="128"/>
      <c r="G100" s="128"/>
      <c r="H100" s="128"/>
      <c r="I100" s="128"/>
      <c r="J100" s="303"/>
      <c r="K100" s="522"/>
      <c r="L100" s="303"/>
    </row>
    <row r="101" spans="1:12" ht="12.75" customHeight="1" x14ac:dyDescent="0.25">
      <c r="A101" s="166">
        <v>16</v>
      </c>
      <c r="B101" s="122" t="s">
        <v>496</v>
      </c>
      <c r="C101" s="115"/>
      <c r="D101" s="115"/>
      <c r="E101" s="115"/>
      <c r="F101" s="115"/>
      <c r="G101" s="115"/>
      <c r="H101" s="115"/>
      <c r="I101" s="115"/>
      <c r="J101" s="304"/>
      <c r="K101" s="309"/>
      <c r="L101" s="516">
        <v>0</v>
      </c>
    </row>
    <row r="102" spans="1:12" ht="5.25" customHeight="1" x14ac:dyDescent="0.25">
      <c r="A102" s="216"/>
      <c r="B102" s="118"/>
      <c r="C102" s="119"/>
      <c r="D102" s="119"/>
      <c r="E102" s="119"/>
      <c r="F102" s="119"/>
      <c r="G102" s="119"/>
      <c r="H102" s="119"/>
      <c r="I102" s="119"/>
      <c r="J102" s="307"/>
      <c r="K102" s="523"/>
      <c r="L102" s="308"/>
    </row>
    <row r="103" spans="1:12" ht="5.25" customHeight="1" x14ac:dyDescent="0.25">
      <c r="A103" s="235"/>
      <c r="B103" s="127"/>
      <c r="C103" s="128"/>
      <c r="D103" s="128"/>
      <c r="E103" s="128"/>
      <c r="F103" s="128"/>
      <c r="G103" s="128"/>
      <c r="H103" s="128"/>
      <c r="I103" s="128"/>
      <c r="J103" s="303"/>
      <c r="K103" s="522"/>
      <c r="L103" s="303"/>
    </row>
    <row r="104" spans="1:12" ht="12.75" customHeight="1" x14ac:dyDescent="0.25">
      <c r="A104" s="165">
        <v>17</v>
      </c>
      <c r="B104" s="122" t="s">
        <v>91</v>
      </c>
      <c r="C104" s="115"/>
      <c r="D104" s="115"/>
      <c r="E104" s="115"/>
      <c r="F104" s="115"/>
      <c r="G104" s="115"/>
      <c r="H104" s="115"/>
      <c r="I104" s="136"/>
      <c r="J104" s="168"/>
      <c r="K104" s="309"/>
      <c r="L104" s="516">
        <v>0</v>
      </c>
    </row>
    <row r="105" spans="1:12" ht="4.5" customHeight="1" x14ac:dyDescent="0.25">
      <c r="A105" s="165"/>
      <c r="B105" s="122"/>
      <c r="C105" s="115"/>
      <c r="D105" s="115"/>
      <c r="E105" s="115"/>
      <c r="F105" s="115"/>
      <c r="G105" s="115"/>
      <c r="H105" s="115"/>
      <c r="I105" s="115"/>
      <c r="J105" s="305"/>
      <c r="K105" s="517"/>
      <c r="L105" s="310"/>
    </row>
    <row r="106" spans="1:12" ht="5.25" customHeight="1" x14ac:dyDescent="0.25">
      <c r="A106" s="165"/>
      <c r="B106" s="122"/>
      <c r="C106" s="115"/>
      <c r="D106" s="115"/>
      <c r="E106" s="115"/>
      <c r="F106" s="115"/>
      <c r="G106" s="119"/>
      <c r="H106" s="119"/>
      <c r="I106" s="119"/>
      <c r="J106" s="308"/>
      <c r="K106" s="523"/>
      <c r="L106" s="305"/>
    </row>
    <row r="107" spans="1:12" ht="5.25" customHeight="1" x14ac:dyDescent="0.25">
      <c r="A107" s="235"/>
      <c r="B107" s="127"/>
      <c r="C107" s="128"/>
      <c r="D107" s="128"/>
      <c r="E107" s="128"/>
      <c r="F107" s="128"/>
      <c r="G107" s="128"/>
      <c r="H107" s="128"/>
      <c r="I107" s="128"/>
      <c r="J107" s="303"/>
      <c r="K107" s="513"/>
      <c r="L107" s="303"/>
    </row>
    <row r="108" spans="1:12" ht="12.75" customHeight="1" x14ac:dyDescent="0.25">
      <c r="A108" s="166">
        <v>18</v>
      </c>
      <c r="B108" s="122" t="s">
        <v>508</v>
      </c>
      <c r="C108" s="115"/>
      <c r="D108" s="115"/>
      <c r="E108" s="115"/>
      <c r="F108" s="115"/>
      <c r="G108" s="115"/>
      <c r="H108" s="115"/>
      <c r="I108" s="115"/>
      <c r="J108" s="305"/>
      <c r="K108" s="304"/>
      <c r="L108" s="524">
        <f>L83+L86+L94+L101+L104</f>
        <v>0</v>
      </c>
    </row>
    <row r="109" spans="1:12" ht="5.25" customHeight="1" x14ac:dyDescent="0.25">
      <c r="A109" s="216"/>
      <c r="B109" s="118"/>
      <c r="C109" s="119"/>
      <c r="D109" s="119"/>
      <c r="E109" s="119"/>
      <c r="F109" s="119"/>
      <c r="G109" s="119"/>
      <c r="H109" s="119"/>
      <c r="I109" s="119"/>
      <c r="J109" s="308"/>
      <c r="K109" s="307"/>
      <c r="L109" s="308"/>
    </row>
    <row r="110" spans="1:12" ht="5.25" customHeight="1" x14ac:dyDescent="0.25">
      <c r="K110" s="304"/>
      <c r="L110" s="304"/>
    </row>
    <row r="111" spans="1:12" ht="5.25" customHeight="1" x14ac:dyDescent="0.25">
      <c r="A111" s="525"/>
      <c r="B111" s="526"/>
      <c r="C111" s="393"/>
      <c r="D111" s="393"/>
      <c r="E111" s="393"/>
      <c r="F111" s="393"/>
      <c r="G111" s="393"/>
      <c r="H111" s="393"/>
      <c r="I111" s="393"/>
      <c r="J111" s="527"/>
      <c r="K111" s="522"/>
      <c r="L111" s="303"/>
    </row>
    <row r="112" spans="1:12" x14ac:dyDescent="0.25">
      <c r="A112" s="313">
        <v>19</v>
      </c>
      <c r="B112" s="124" t="s">
        <v>509</v>
      </c>
      <c r="C112" s="115"/>
      <c r="D112" s="115"/>
      <c r="E112" s="115"/>
      <c r="F112" s="115"/>
      <c r="G112" s="115"/>
      <c r="H112" s="115"/>
      <c r="I112" s="115"/>
      <c r="J112" s="304"/>
      <c r="K112" s="309"/>
      <c r="L112" s="524">
        <f>L44+L76+L108</f>
        <v>21000</v>
      </c>
    </row>
    <row r="113" spans="1:12" ht="5.25" customHeight="1" x14ac:dyDescent="0.25">
      <c r="A113" s="528"/>
      <c r="B113" s="529"/>
      <c r="C113" s="530"/>
      <c r="D113" s="530"/>
      <c r="E113" s="530"/>
      <c r="F113" s="530"/>
      <c r="G113" s="530"/>
      <c r="H113" s="530"/>
      <c r="I113" s="530"/>
      <c r="J113" s="531"/>
      <c r="K113" s="532"/>
      <c r="L113" s="533"/>
    </row>
  </sheetData>
  <sheetProtection algorithmName="SHA-512" hashValue="pIXYjFG1hdeneB8suO8mqVJj3t1Lhn8oYUaHOznhIe8SUTWwNeVe9sihJSMhxoJxVnh5nvGdXHUgP+3duiiZtA==" saltValue="Dm9DM0am1Uk1y8F9B0n7Ag==" spinCount="100000" sheet="1" objects="1" scenarios="1" selectLockedCells="1"/>
  <protectedRanges>
    <protectedRange password="C69B" sqref="B7:C7 G7:J7" name="kd2004"/>
    <protectedRange password="C69B" sqref="A7" name="kd2004_1_1"/>
  </protectedRanges>
  <pageMargins left="0.70866141732283472" right="0.70866141732283472" top="0.78740157480314965" bottom="0.78740157480314965" header="0.31496062992125984" footer="0.31496062992125984"/>
  <pageSetup paperSize="9" scale="92" orientation="portrait" r:id="rId1"/>
  <headerFooter>
    <oddHeader>&amp;L&amp;"Arial,Fett"Anlage &amp;A&amp;"Arial,Standard"
zum Vertrag Stadt .... /..............................................&amp;RAngebot vom .................</oddHeader>
    <oddFooter xml:space="preserve">&amp;L&amp;F&amp;RSeite &amp;P - &amp;N </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0DF372-7D4D-4309-A331-72885E877052}">
  <sheetPr>
    <tabColor rgb="FFFFFF00"/>
    <pageSetUpPr fitToPage="1"/>
  </sheetPr>
  <dimension ref="A1:Q89"/>
  <sheetViews>
    <sheetView view="pageLayout" topLeftCell="A26" zoomScaleNormal="100" workbookViewId="0">
      <selection activeCell="F26" sqref="F26"/>
    </sheetView>
  </sheetViews>
  <sheetFormatPr baseColWidth="10" defaultColWidth="5.88671875" defaultRowHeight="13.2" x14ac:dyDescent="0.25"/>
  <cols>
    <col min="1" max="1" width="4.21875" style="187" customWidth="1"/>
    <col min="2" max="2" width="10.33203125" style="187" customWidth="1"/>
    <col min="3" max="3" width="8.6640625" style="187" customWidth="1"/>
    <col min="4" max="4" width="33" style="187" customWidth="1"/>
    <col min="5" max="5" width="10.21875" style="187" customWidth="1"/>
    <col min="6" max="6" width="12.77734375" style="187" bestFit="1" customWidth="1"/>
    <col min="7" max="7" width="7.77734375" style="187" customWidth="1"/>
    <col min="8" max="8" width="2.109375" style="187" bestFit="1" customWidth="1"/>
    <col min="9" max="9" width="10.21875" style="187" customWidth="1"/>
    <col min="10" max="10" width="9.6640625" style="187" customWidth="1"/>
    <col min="11" max="11" width="16.109375" style="312" customWidth="1"/>
    <col min="12" max="16" width="5.88671875" style="187"/>
    <col min="17" max="17" width="9.33203125" style="187" bestFit="1" customWidth="1"/>
    <col min="18" max="16384" width="5.88671875" style="187"/>
  </cols>
  <sheetData>
    <row r="1" spans="1:13" ht="5.25" customHeight="1" x14ac:dyDescent="0.25">
      <c r="A1" s="665"/>
      <c r="B1" s="666"/>
      <c r="C1" s="666"/>
      <c r="D1" s="666"/>
      <c r="E1" s="666"/>
      <c r="F1" s="666"/>
      <c r="G1" s="666"/>
      <c r="H1" s="666"/>
      <c r="I1" s="666"/>
      <c r="J1" s="666"/>
      <c r="K1" s="878"/>
    </row>
    <row r="2" spans="1:13" x14ac:dyDescent="0.25">
      <c r="A2" s="668" t="s">
        <v>262</v>
      </c>
      <c r="B2" s="669"/>
      <c r="C2" s="669"/>
      <c r="D2" s="669"/>
      <c r="E2" s="669"/>
      <c r="F2" s="669"/>
      <c r="G2" s="669"/>
      <c r="H2" s="669"/>
      <c r="I2" s="669"/>
      <c r="J2" s="879"/>
      <c r="K2" s="880"/>
    </row>
    <row r="3" spans="1:13" x14ac:dyDescent="0.25">
      <c r="A3" s="668" t="s">
        <v>260</v>
      </c>
      <c r="B3" s="669"/>
      <c r="C3" s="669"/>
      <c r="D3" s="669"/>
      <c r="E3" s="669"/>
      <c r="F3" s="669"/>
      <c r="G3" s="669"/>
      <c r="H3" s="669"/>
      <c r="I3" s="669"/>
      <c r="J3" s="669"/>
      <c r="K3" s="881"/>
    </row>
    <row r="4" spans="1:13" x14ac:dyDescent="0.25">
      <c r="A4" s="668" t="s">
        <v>261</v>
      </c>
      <c r="B4" s="669"/>
      <c r="C4" s="669"/>
      <c r="D4" s="669"/>
      <c r="E4" s="669"/>
      <c r="F4" s="669"/>
      <c r="G4" s="669"/>
      <c r="H4" s="669"/>
      <c r="I4" s="669"/>
      <c r="J4" s="669"/>
      <c r="K4" s="880"/>
    </row>
    <row r="5" spans="1:13" ht="5.25" customHeight="1" x14ac:dyDescent="0.25">
      <c r="A5" s="882"/>
      <c r="B5" s="883"/>
      <c r="C5" s="883"/>
      <c r="D5" s="883"/>
      <c r="E5" s="673"/>
      <c r="F5" s="673"/>
      <c r="G5" s="673"/>
      <c r="H5" s="673"/>
      <c r="I5" s="673"/>
      <c r="J5" s="884"/>
      <c r="K5" s="885"/>
    </row>
    <row r="6" spans="1:13" ht="5.25" customHeight="1" x14ac:dyDescent="0.25">
      <c r="A6" s="676"/>
      <c r="B6" s="665"/>
      <c r="C6" s="666"/>
      <c r="D6" s="666"/>
      <c r="E6" s="666"/>
      <c r="F6" s="666"/>
      <c r="G6" s="666"/>
      <c r="H6" s="666"/>
      <c r="I6" s="666"/>
      <c r="J6" s="666"/>
      <c r="K6" s="667"/>
      <c r="L6" s="309"/>
      <c r="M6" s="304"/>
    </row>
    <row r="7" spans="1:13" x14ac:dyDescent="0.25">
      <c r="A7" s="677" t="s">
        <v>5</v>
      </c>
      <c r="B7" s="668" t="s">
        <v>476</v>
      </c>
      <c r="C7" s="669"/>
      <c r="D7" s="669"/>
      <c r="E7" s="669"/>
      <c r="F7" s="669"/>
      <c r="G7" s="678"/>
      <c r="H7" s="679"/>
      <c r="I7" s="669"/>
      <c r="J7" s="669"/>
      <c r="K7" s="680"/>
      <c r="L7" s="309"/>
      <c r="M7" s="304"/>
    </row>
    <row r="8" spans="1:13" x14ac:dyDescent="0.25">
      <c r="A8" s="677" t="s">
        <v>9</v>
      </c>
      <c r="B8" s="668" t="s">
        <v>525</v>
      </c>
      <c r="C8" s="681"/>
      <c r="D8" s="682"/>
      <c r="E8" s="682"/>
      <c r="F8" s="682"/>
      <c r="G8" s="669"/>
      <c r="H8" s="669"/>
      <c r="I8" s="669"/>
      <c r="J8" s="669"/>
      <c r="K8" s="680"/>
      <c r="L8" s="309"/>
      <c r="M8" s="304"/>
    </row>
    <row r="9" spans="1:13" ht="5.25" customHeight="1" x14ac:dyDescent="0.25">
      <c r="A9" s="732"/>
      <c r="B9" s="672"/>
      <c r="C9" s="673"/>
      <c r="D9" s="673"/>
      <c r="E9" s="673"/>
      <c r="F9" s="673"/>
      <c r="G9" s="673"/>
      <c r="H9" s="673"/>
      <c r="I9" s="673"/>
      <c r="J9" s="673"/>
      <c r="K9" s="684"/>
      <c r="L9" s="309"/>
      <c r="M9" s="304"/>
    </row>
    <row r="10" spans="1:13" ht="5.25" customHeight="1" x14ac:dyDescent="0.25">
      <c r="A10" s="886"/>
      <c r="B10" s="886"/>
      <c r="C10" s="673"/>
      <c r="D10" s="673"/>
      <c r="E10" s="673"/>
      <c r="F10" s="673"/>
      <c r="G10" s="673"/>
      <c r="H10" s="673"/>
      <c r="I10" s="673"/>
      <c r="J10" s="673"/>
      <c r="K10" s="884"/>
    </row>
    <row r="11" spans="1:13" ht="5.25" customHeight="1" x14ac:dyDescent="0.25">
      <c r="A11" s="731"/>
      <c r="B11" s="666"/>
      <c r="C11" s="666"/>
      <c r="D11" s="666"/>
      <c r="E11" s="666"/>
      <c r="F11" s="666"/>
      <c r="G11" s="666"/>
      <c r="H11" s="666"/>
      <c r="I11" s="666"/>
      <c r="J11" s="666"/>
      <c r="K11" s="878"/>
    </row>
    <row r="12" spans="1:13" ht="13.8" thickBot="1" x14ac:dyDescent="0.3">
      <c r="A12" s="685">
        <v>1</v>
      </c>
      <c r="B12" s="686" t="s">
        <v>21</v>
      </c>
      <c r="C12" s="669"/>
      <c r="D12" s="669"/>
      <c r="E12" s="669"/>
      <c r="F12" s="669"/>
      <c r="G12" s="669"/>
      <c r="H12" s="669"/>
      <c r="I12" s="669"/>
      <c r="J12" s="669"/>
      <c r="K12" s="680"/>
    </row>
    <row r="13" spans="1:13" ht="13.8" thickBot="1" x14ac:dyDescent="0.3">
      <c r="A13" s="687" t="s">
        <v>22</v>
      </c>
      <c r="B13" s="688" t="s">
        <v>263</v>
      </c>
      <c r="C13" s="669"/>
      <c r="D13" s="669"/>
      <c r="E13" s="669"/>
      <c r="F13" s="669"/>
      <c r="G13" s="669"/>
      <c r="H13" s="689" t="s">
        <v>65</v>
      </c>
      <c r="I13" s="669" t="s">
        <v>4</v>
      </c>
      <c r="J13" s="669"/>
      <c r="K13" s="680"/>
    </row>
    <row r="14" spans="1:13" ht="13.8" thickBot="1" x14ac:dyDescent="0.3">
      <c r="A14" s="685"/>
      <c r="B14" s="686"/>
      <c r="C14" s="669"/>
      <c r="D14" s="669"/>
      <c r="E14" s="669"/>
      <c r="F14" s="669"/>
      <c r="G14" s="669"/>
      <c r="H14" s="669"/>
      <c r="I14" s="669"/>
      <c r="J14" s="669"/>
      <c r="K14" s="680"/>
    </row>
    <row r="15" spans="1:13" ht="13.8" thickBot="1" x14ac:dyDescent="0.3">
      <c r="A15" s="690" t="s">
        <v>23</v>
      </c>
      <c r="B15" s="688" t="s">
        <v>263</v>
      </c>
      <c r="C15" s="669"/>
      <c r="D15" s="669"/>
      <c r="E15" s="669"/>
      <c r="F15" s="669"/>
      <c r="G15" s="669"/>
      <c r="H15" s="689"/>
      <c r="I15" s="669" t="s">
        <v>239</v>
      </c>
      <c r="J15" s="669"/>
      <c r="K15" s="680"/>
    </row>
    <row r="16" spans="1:13" ht="5.25" customHeight="1" x14ac:dyDescent="0.25">
      <c r="A16" s="683"/>
      <c r="B16" s="672"/>
      <c r="C16" s="673"/>
      <c r="D16" s="673"/>
      <c r="E16" s="673"/>
      <c r="F16" s="673"/>
      <c r="G16" s="673"/>
      <c r="H16" s="673"/>
      <c r="I16" s="673"/>
      <c r="J16" s="673"/>
      <c r="K16" s="885"/>
    </row>
    <row r="17" spans="1:11" ht="5.25" customHeight="1" x14ac:dyDescent="0.25">
      <c r="A17" s="676"/>
      <c r="B17" s="665"/>
      <c r="C17" s="666"/>
      <c r="D17" s="666"/>
      <c r="E17" s="666"/>
      <c r="F17" s="666"/>
      <c r="G17" s="666"/>
      <c r="H17" s="666"/>
      <c r="I17" s="666"/>
      <c r="J17" s="666"/>
      <c r="K17" s="887"/>
    </row>
    <row r="18" spans="1:11" x14ac:dyDescent="0.25">
      <c r="A18" s="685">
        <v>2</v>
      </c>
      <c r="B18" s="686" t="s">
        <v>532</v>
      </c>
      <c r="C18" s="669"/>
      <c r="D18" s="669"/>
      <c r="E18" s="669"/>
      <c r="F18" s="669"/>
      <c r="G18" s="669"/>
      <c r="H18" s="669"/>
      <c r="I18" s="669"/>
      <c r="J18" s="669"/>
      <c r="K18" s="888">
        <f>AK.TA3!L112</f>
        <v>21000</v>
      </c>
    </row>
    <row r="19" spans="1:11" x14ac:dyDescent="0.25">
      <c r="A19" s="889" t="s">
        <v>14</v>
      </c>
      <c r="B19" s="688" t="s">
        <v>265</v>
      </c>
      <c r="C19" s="669"/>
      <c r="D19" s="669"/>
      <c r="E19" s="669"/>
      <c r="F19" s="669"/>
      <c r="G19" s="890" t="s">
        <v>24</v>
      </c>
      <c r="H19" s="669"/>
      <c r="I19" s="669"/>
      <c r="J19" s="669"/>
      <c r="K19" s="888">
        <f>+AK.TA3!L19</f>
        <v>0</v>
      </c>
    </row>
    <row r="20" spans="1:11" x14ac:dyDescent="0.25">
      <c r="A20" s="889" t="s">
        <v>16</v>
      </c>
      <c r="B20" s="688" t="s">
        <v>266</v>
      </c>
      <c r="C20" s="669"/>
      <c r="D20" s="669"/>
      <c r="E20" s="669"/>
      <c r="F20" s="669"/>
      <c r="G20" s="891" t="s">
        <v>25</v>
      </c>
      <c r="H20" s="669"/>
      <c r="I20" s="669"/>
      <c r="J20" s="669"/>
      <c r="K20" s="888">
        <f>+AK.TA3!L51</f>
        <v>21000</v>
      </c>
    </row>
    <row r="21" spans="1:11" x14ac:dyDescent="0.25">
      <c r="A21" s="889" t="s">
        <v>18</v>
      </c>
      <c r="B21" s="688" t="s">
        <v>267</v>
      </c>
      <c r="C21" s="669"/>
      <c r="D21" s="669"/>
      <c r="E21" s="669"/>
      <c r="F21" s="669"/>
      <c r="G21" s="891" t="s">
        <v>26</v>
      </c>
      <c r="H21" s="669"/>
      <c r="I21" s="669"/>
      <c r="J21" s="669"/>
      <c r="K21" s="888">
        <f>+AK.TA3!L83</f>
        <v>0</v>
      </c>
    </row>
    <row r="22" spans="1:11" ht="5.25" customHeight="1" x14ac:dyDescent="0.25">
      <c r="A22" s="692"/>
      <c r="B22" s="672"/>
      <c r="C22" s="673"/>
      <c r="D22" s="673"/>
      <c r="E22" s="673"/>
      <c r="F22" s="673"/>
      <c r="G22" s="673"/>
      <c r="H22" s="673"/>
      <c r="I22" s="673"/>
      <c r="J22" s="673"/>
      <c r="K22" s="892"/>
    </row>
    <row r="23" spans="1:11" ht="5.25" customHeight="1" x14ac:dyDescent="0.25">
      <c r="A23" s="690"/>
      <c r="B23" s="688"/>
      <c r="C23" s="669"/>
      <c r="D23" s="669"/>
      <c r="E23" s="669"/>
      <c r="F23" s="669"/>
      <c r="G23" s="669"/>
      <c r="H23" s="669"/>
      <c r="I23" s="893"/>
      <c r="J23" s="680"/>
      <c r="K23" s="894"/>
    </row>
    <row r="24" spans="1:11" x14ac:dyDescent="0.25">
      <c r="A24" s="690">
        <v>3</v>
      </c>
      <c r="B24" s="686" t="s">
        <v>268</v>
      </c>
      <c r="C24" s="669"/>
      <c r="D24" s="669"/>
      <c r="E24" s="669"/>
      <c r="F24" s="669"/>
      <c r="G24" s="669"/>
      <c r="H24" s="669"/>
      <c r="I24" s="717"/>
      <c r="J24" s="669"/>
      <c r="K24" s="895"/>
    </row>
    <row r="25" spans="1:11" x14ac:dyDescent="0.25">
      <c r="A25" s="690" t="s">
        <v>27</v>
      </c>
      <c r="B25" s="896" t="s">
        <v>24</v>
      </c>
      <c r="C25" s="669" t="s">
        <v>269</v>
      </c>
      <c r="D25" s="897">
        <v>6602.6</v>
      </c>
      <c r="E25" s="898" t="s">
        <v>270</v>
      </c>
      <c r="F25" s="899"/>
      <c r="G25" s="900"/>
      <c r="H25" s="901" t="s">
        <v>28</v>
      </c>
      <c r="I25" s="902">
        <f>(D26-D25)*F26/100+D25</f>
        <v>6602.6</v>
      </c>
      <c r="J25" s="680"/>
      <c r="K25" s="894"/>
    </row>
    <row r="26" spans="1:11" x14ac:dyDescent="0.25">
      <c r="A26" s="686"/>
      <c r="B26" s="896" t="s">
        <v>25</v>
      </c>
      <c r="C26" s="669" t="s">
        <v>269</v>
      </c>
      <c r="D26" s="903">
        <v>7888.8</v>
      </c>
      <c r="E26" s="788" t="s">
        <v>271</v>
      </c>
      <c r="F26" s="549"/>
      <c r="G26" s="791" t="s">
        <v>29</v>
      </c>
      <c r="H26" s="901" t="s">
        <v>28</v>
      </c>
      <c r="I26" s="902">
        <f>(D27-D26)*F26/100+D26</f>
        <v>7888.8</v>
      </c>
      <c r="J26" s="669"/>
      <c r="K26" s="895"/>
    </row>
    <row r="27" spans="1:11" x14ac:dyDescent="0.25">
      <c r="A27" s="690"/>
      <c r="B27" s="896" t="s">
        <v>26</v>
      </c>
      <c r="C27" s="669" t="s">
        <v>269</v>
      </c>
      <c r="D27" s="897">
        <v>9261</v>
      </c>
      <c r="E27" s="672" t="s">
        <v>272</v>
      </c>
      <c r="F27" s="673"/>
      <c r="G27" s="684"/>
      <c r="H27" s="901" t="s">
        <v>28</v>
      </c>
      <c r="I27" s="902">
        <f>(D28-D27)*F26/100+D27</f>
        <v>9261</v>
      </c>
      <c r="J27" s="669"/>
      <c r="K27" s="895"/>
    </row>
    <row r="28" spans="1:11" x14ac:dyDescent="0.25">
      <c r="A28" s="690"/>
      <c r="B28" s="896" t="s">
        <v>26</v>
      </c>
      <c r="C28" s="669" t="s">
        <v>273</v>
      </c>
      <c r="D28" s="904">
        <v>10547.2</v>
      </c>
      <c r="E28" s="686"/>
      <c r="F28" s="669"/>
      <c r="G28" s="905"/>
      <c r="H28" s="901"/>
      <c r="I28" s="906"/>
      <c r="J28" s="669"/>
      <c r="K28" s="895"/>
    </row>
    <row r="29" spans="1:11" x14ac:dyDescent="0.25">
      <c r="A29" s="690" t="s">
        <v>30</v>
      </c>
      <c r="B29" s="901" t="s">
        <v>274</v>
      </c>
      <c r="C29" s="669"/>
      <c r="D29" s="669"/>
      <c r="E29" s="669"/>
      <c r="F29" s="669"/>
      <c r="G29" s="669"/>
      <c r="H29" s="669"/>
      <c r="I29" s="717"/>
      <c r="J29" s="669"/>
      <c r="K29" s="895"/>
    </row>
    <row r="30" spans="1:11" x14ac:dyDescent="0.25">
      <c r="A30" s="873"/>
      <c r="B30" s="896" t="s">
        <v>24</v>
      </c>
      <c r="C30" s="669" t="s">
        <v>275</v>
      </c>
      <c r="D30" s="669"/>
      <c r="E30" s="669"/>
      <c r="F30" s="669"/>
      <c r="G30" s="669"/>
      <c r="H30" s="669"/>
      <c r="I30" s="717">
        <f>K19/K18*I25</f>
        <v>0</v>
      </c>
      <c r="J30" s="669"/>
      <c r="K30" s="895"/>
    </row>
    <row r="31" spans="1:11" x14ac:dyDescent="0.25">
      <c r="A31" s="873"/>
      <c r="B31" s="896" t="s">
        <v>25</v>
      </c>
      <c r="C31" s="669" t="s">
        <v>276</v>
      </c>
      <c r="D31" s="669"/>
      <c r="E31" s="669"/>
      <c r="F31" s="669"/>
      <c r="G31" s="669"/>
      <c r="H31" s="669"/>
      <c r="I31" s="717">
        <f>K20/K18*I26</f>
        <v>7888.8</v>
      </c>
      <c r="J31" s="669"/>
      <c r="K31" s="895"/>
    </row>
    <row r="32" spans="1:11" x14ac:dyDescent="0.25">
      <c r="A32" s="873"/>
      <c r="B32" s="907" t="s">
        <v>26</v>
      </c>
      <c r="C32" s="669" t="s">
        <v>277</v>
      </c>
      <c r="D32" s="669"/>
      <c r="E32" s="669"/>
      <c r="F32" s="669"/>
      <c r="G32" s="669"/>
      <c r="H32" s="669"/>
      <c r="I32" s="856">
        <f>K21/K18*I27</f>
        <v>0</v>
      </c>
      <c r="J32" s="684"/>
      <c r="K32" s="895"/>
    </row>
    <row r="33" spans="1:13" x14ac:dyDescent="0.25">
      <c r="A33" s="873" t="s">
        <v>31</v>
      </c>
      <c r="B33" s="908" t="s">
        <v>278</v>
      </c>
      <c r="C33" s="669"/>
      <c r="D33" s="669"/>
      <c r="E33" s="669"/>
      <c r="F33" s="669"/>
      <c r="G33" s="669"/>
      <c r="H33" s="669"/>
      <c r="I33" s="897">
        <f>SUM(I30:I32)</f>
        <v>7888.8</v>
      </c>
      <c r="J33" s="909"/>
      <c r="K33" s="895"/>
    </row>
    <row r="34" spans="1:13" ht="13.8" thickBot="1" x14ac:dyDescent="0.3">
      <c r="A34" s="690" t="s">
        <v>60</v>
      </c>
      <c r="B34" s="688" t="s">
        <v>279</v>
      </c>
      <c r="C34" s="669"/>
      <c r="D34" s="669"/>
      <c r="E34" s="669"/>
      <c r="F34" s="669"/>
      <c r="G34" s="703"/>
      <c r="H34" s="669"/>
      <c r="I34" s="910"/>
      <c r="J34" s="706"/>
      <c r="K34" s="696"/>
    </row>
    <row r="35" spans="1:13" ht="13.8" thickBot="1" x14ac:dyDescent="0.3">
      <c r="A35" s="690"/>
      <c r="B35" s="686" t="s">
        <v>280</v>
      </c>
      <c r="C35" s="669"/>
      <c r="D35" s="669"/>
      <c r="E35" s="911">
        <v>0</v>
      </c>
      <c r="F35" s="669" t="s">
        <v>29</v>
      </c>
      <c r="G35" s="703"/>
      <c r="H35" s="901" t="s">
        <v>28</v>
      </c>
      <c r="I35" s="897">
        <f>1+E35/100</f>
        <v>1</v>
      </c>
      <c r="J35" s="912"/>
      <c r="K35" s="696"/>
    </row>
    <row r="36" spans="1:13" x14ac:dyDescent="0.25">
      <c r="A36" s="690" t="s">
        <v>281</v>
      </c>
      <c r="B36" s="688" t="s">
        <v>100</v>
      </c>
      <c r="C36" s="669"/>
      <c r="D36" s="669"/>
      <c r="E36" s="669"/>
      <c r="F36" s="669"/>
      <c r="G36" s="703"/>
      <c r="H36" s="680"/>
      <c r="I36" s="897">
        <v>1</v>
      </c>
      <c r="J36" s="912"/>
      <c r="K36" s="696"/>
    </row>
    <row r="37" spans="1:13" ht="5.25" customHeight="1" x14ac:dyDescent="0.25">
      <c r="A37" s="692"/>
      <c r="B37" s="672"/>
      <c r="C37" s="673"/>
      <c r="D37" s="673"/>
      <c r="E37" s="673"/>
      <c r="F37" s="673"/>
      <c r="G37" s="673"/>
      <c r="H37" s="673"/>
      <c r="I37" s="673"/>
      <c r="J37" s="673"/>
      <c r="K37" s="895"/>
    </row>
    <row r="38" spans="1:13" ht="5.25" customHeight="1" x14ac:dyDescent="0.25">
      <c r="A38" s="714"/>
      <c r="B38" s="665"/>
      <c r="C38" s="666"/>
      <c r="D38" s="666"/>
      <c r="E38" s="666"/>
      <c r="F38" s="666"/>
      <c r="G38" s="666"/>
      <c r="H38" s="666"/>
      <c r="I38" s="666"/>
      <c r="J38" s="667"/>
      <c r="K38" s="894"/>
      <c r="M38" s="333"/>
    </row>
    <row r="39" spans="1:13" x14ac:dyDescent="0.25">
      <c r="A39" s="690">
        <v>4</v>
      </c>
      <c r="B39" s="686" t="s">
        <v>510</v>
      </c>
      <c r="C39" s="669"/>
      <c r="D39" s="669"/>
      <c r="E39" s="669"/>
      <c r="F39" s="669"/>
      <c r="G39" s="669"/>
      <c r="H39" s="669"/>
      <c r="I39" s="669"/>
      <c r="J39" s="680"/>
      <c r="K39" s="913"/>
    </row>
    <row r="40" spans="1:13" ht="5.25" customHeight="1" x14ac:dyDescent="0.25">
      <c r="A40" s="685"/>
      <c r="B40" s="686"/>
      <c r="C40" s="669"/>
      <c r="D40" s="669"/>
      <c r="E40" s="669"/>
      <c r="F40" s="669"/>
      <c r="G40" s="669"/>
      <c r="H40" s="669"/>
      <c r="I40" s="669"/>
      <c r="J40" s="680"/>
      <c r="K40" s="894"/>
    </row>
    <row r="41" spans="1:13" ht="12.75" customHeight="1" x14ac:dyDescent="0.25">
      <c r="A41" s="685"/>
      <c r="B41" s="683" t="s">
        <v>33</v>
      </c>
      <c r="C41" s="673" t="s">
        <v>428</v>
      </c>
      <c r="D41" s="673"/>
      <c r="E41" s="732" t="s">
        <v>417</v>
      </c>
      <c r="F41" s="732" t="s">
        <v>418</v>
      </c>
      <c r="G41" s="733" t="s">
        <v>511</v>
      </c>
      <c r="H41" s="734"/>
      <c r="I41" s="734"/>
      <c r="J41" s="735"/>
      <c r="K41" s="895"/>
    </row>
    <row r="42" spans="1:13" ht="13.8" x14ac:dyDescent="0.25">
      <c r="A42" s="685"/>
      <c r="B42" s="736">
        <v>1</v>
      </c>
      <c r="C42" s="669" t="s">
        <v>512</v>
      </c>
      <c r="D42" s="669"/>
      <c r="E42" s="914">
        <v>2</v>
      </c>
      <c r="F42" s="915">
        <v>0</v>
      </c>
      <c r="G42" s="739"/>
      <c r="H42" s="734"/>
      <c r="I42" s="734"/>
      <c r="J42" s="735"/>
      <c r="K42" s="916"/>
    </row>
    <row r="43" spans="1:13" x14ac:dyDescent="0.25">
      <c r="A43" s="685"/>
      <c r="B43" s="736">
        <v>2</v>
      </c>
      <c r="C43" s="669" t="s">
        <v>513</v>
      </c>
      <c r="D43" s="669"/>
      <c r="E43" s="914">
        <v>9</v>
      </c>
      <c r="F43" s="915">
        <v>0</v>
      </c>
      <c r="G43" s="739"/>
      <c r="H43" s="734"/>
      <c r="I43" s="734"/>
      <c r="J43" s="735"/>
      <c r="K43" s="913"/>
    </row>
    <row r="44" spans="1:13" x14ac:dyDescent="0.25">
      <c r="A44" s="685"/>
      <c r="B44" s="743">
        <v>3</v>
      </c>
      <c r="C44" s="744" t="s">
        <v>513</v>
      </c>
      <c r="D44" s="744"/>
      <c r="E44" s="917">
        <v>17</v>
      </c>
      <c r="F44" s="918">
        <v>0</v>
      </c>
      <c r="G44" s="739"/>
      <c r="H44" s="734"/>
      <c r="I44" s="734"/>
      <c r="J44" s="735"/>
      <c r="K44" s="913"/>
    </row>
    <row r="45" spans="1:13" ht="13.8" x14ac:dyDescent="0.25">
      <c r="A45" s="685"/>
      <c r="B45" s="736">
        <v>4</v>
      </c>
      <c r="C45" s="669" t="s">
        <v>513</v>
      </c>
      <c r="D45" s="669"/>
      <c r="E45" s="914">
        <v>2</v>
      </c>
      <c r="F45" s="915">
        <v>0</v>
      </c>
      <c r="G45" s="739"/>
      <c r="H45" s="734"/>
      <c r="I45" s="734"/>
      <c r="J45" s="735"/>
      <c r="K45" s="919"/>
    </row>
    <row r="46" spans="1:13" ht="13.8" x14ac:dyDescent="0.25">
      <c r="A46" s="685"/>
      <c r="B46" s="736" t="s">
        <v>514</v>
      </c>
      <c r="C46" s="669" t="s">
        <v>512</v>
      </c>
      <c r="D46" s="669"/>
      <c r="E46" s="914">
        <v>22</v>
      </c>
      <c r="F46" s="915">
        <v>14</v>
      </c>
      <c r="G46" s="739"/>
      <c r="H46" s="734"/>
      <c r="I46" s="734"/>
      <c r="J46" s="735"/>
      <c r="K46" s="920" t="s">
        <v>284</v>
      </c>
    </row>
    <row r="47" spans="1:13" x14ac:dyDescent="0.25">
      <c r="A47" s="685"/>
      <c r="B47" s="736">
        <v>6</v>
      </c>
      <c r="C47" s="669" t="s">
        <v>512</v>
      </c>
      <c r="D47" s="669"/>
      <c r="E47" s="914">
        <v>7</v>
      </c>
      <c r="F47" s="915">
        <v>0</v>
      </c>
      <c r="G47" s="739"/>
      <c r="H47" s="734"/>
      <c r="I47" s="734"/>
      <c r="J47" s="735"/>
      <c r="K47" s="921" t="s">
        <v>285</v>
      </c>
    </row>
    <row r="48" spans="1:13" x14ac:dyDescent="0.25">
      <c r="A48" s="685"/>
      <c r="B48" s="736">
        <v>7</v>
      </c>
      <c r="C48" s="669" t="s">
        <v>512</v>
      </c>
      <c r="D48" s="669"/>
      <c r="E48" s="914">
        <v>5</v>
      </c>
      <c r="F48" s="915">
        <v>0</v>
      </c>
      <c r="G48" s="739"/>
      <c r="H48" s="734"/>
      <c r="I48" s="734"/>
      <c r="J48" s="735"/>
      <c r="K48" s="922"/>
    </row>
    <row r="49" spans="1:17" ht="13.8" x14ac:dyDescent="0.25">
      <c r="A49" s="685"/>
      <c r="B49" s="736" t="s">
        <v>515</v>
      </c>
      <c r="C49" s="669" t="s">
        <v>513</v>
      </c>
      <c r="D49" s="669"/>
      <c r="E49" s="914">
        <v>35</v>
      </c>
      <c r="F49" s="915">
        <v>35</v>
      </c>
      <c r="G49" s="739"/>
      <c r="H49" s="734"/>
      <c r="I49" s="734"/>
      <c r="J49" s="735"/>
      <c r="K49" s="923" t="s">
        <v>287</v>
      </c>
    </row>
    <row r="50" spans="1:17" x14ac:dyDescent="0.25">
      <c r="A50" s="685"/>
      <c r="B50" s="743">
        <v>9</v>
      </c>
      <c r="C50" s="673" t="s">
        <v>513</v>
      </c>
      <c r="D50" s="673"/>
      <c r="E50" s="924">
        <v>1</v>
      </c>
      <c r="F50" s="915">
        <v>1</v>
      </c>
      <c r="G50" s="739"/>
      <c r="H50" s="734"/>
      <c r="I50" s="734"/>
      <c r="J50" s="735"/>
      <c r="K50" s="732" t="s">
        <v>289</v>
      </c>
    </row>
    <row r="51" spans="1:17" ht="13.8" x14ac:dyDescent="0.25">
      <c r="A51" s="685"/>
      <c r="B51" s="686" t="s">
        <v>45</v>
      </c>
      <c r="C51" s="669"/>
      <c r="D51" s="669"/>
      <c r="E51" s="925">
        <f>SUM(E42:E50)</f>
        <v>100</v>
      </c>
      <c r="F51" s="926">
        <f>SUM(F42:F50)</f>
        <v>50</v>
      </c>
      <c r="G51" s="739"/>
      <c r="H51" s="734"/>
      <c r="I51" s="734"/>
      <c r="J51" s="735"/>
      <c r="K51" s="923" t="s">
        <v>290</v>
      </c>
    </row>
    <row r="52" spans="1:17" ht="13.8" x14ac:dyDescent="0.25">
      <c r="A52" s="685"/>
      <c r="B52" s="672" t="s">
        <v>291</v>
      </c>
      <c r="C52" s="673"/>
      <c r="D52" s="673"/>
      <c r="E52" s="927"/>
      <c r="F52" s="757"/>
      <c r="G52" s="739"/>
      <c r="H52" s="734"/>
      <c r="I52" s="734"/>
      <c r="J52" s="735"/>
      <c r="K52" s="677" t="s">
        <v>292</v>
      </c>
    </row>
    <row r="53" spans="1:17" x14ac:dyDescent="0.25">
      <c r="A53" s="690" t="s">
        <v>62</v>
      </c>
      <c r="B53" s="686" t="s">
        <v>35</v>
      </c>
      <c r="C53" s="669"/>
      <c r="D53" s="669"/>
      <c r="E53" s="759"/>
      <c r="F53" s="915">
        <f>$F$51+$F$52</f>
        <v>50</v>
      </c>
      <c r="G53" s="739"/>
      <c r="H53" s="734"/>
      <c r="I53" s="734"/>
      <c r="J53" s="735"/>
      <c r="K53" s="677" t="s">
        <v>293</v>
      </c>
    </row>
    <row r="54" spans="1:17" ht="14.25" customHeight="1" x14ac:dyDescent="0.25">
      <c r="A54" s="692"/>
      <c r="B54" s="672" t="s">
        <v>551</v>
      </c>
      <c r="C54" s="673"/>
      <c r="D54" s="673"/>
      <c r="E54" s="672"/>
      <c r="F54" s="871">
        <f>+I33*F53/100</f>
        <v>3944.4</v>
      </c>
      <c r="G54" s="762"/>
      <c r="H54" s="763"/>
      <c r="I54" s="763"/>
      <c r="J54" s="764"/>
      <c r="K54" s="775"/>
    </row>
    <row r="55" spans="1:17" ht="5.25" customHeight="1" x14ac:dyDescent="0.25">
      <c r="A55" s="714"/>
      <c r="B55" s="665"/>
      <c r="C55" s="666"/>
      <c r="D55" s="666"/>
      <c r="E55" s="666"/>
      <c r="F55" s="666"/>
      <c r="G55" s="666"/>
      <c r="H55" s="669"/>
      <c r="I55" s="666"/>
      <c r="J55" s="667"/>
      <c r="K55" s="928"/>
    </row>
    <row r="56" spans="1:17" x14ac:dyDescent="0.25">
      <c r="A56" s="690">
        <v>5</v>
      </c>
      <c r="B56" s="686" t="s">
        <v>516</v>
      </c>
      <c r="C56" s="669"/>
      <c r="D56" s="669"/>
      <c r="E56" s="669"/>
      <c r="F56" s="669"/>
      <c r="G56" s="669"/>
      <c r="H56" s="669"/>
      <c r="I56" s="669"/>
      <c r="J56" s="680"/>
      <c r="K56" s="928"/>
    </row>
    <row r="57" spans="1:17" ht="5.25" customHeight="1" x14ac:dyDescent="0.25">
      <c r="A57" s="685"/>
      <c r="B57" s="686"/>
      <c r="C57" s="669"/>
      <c r="D57" s="669"/>
      <c r="E57" s="669"/>
      <c r="F57" s="669"/>
      <c r="G57" s="669"/>
      <c r="H57" s="669"/>
      <c r="I57" s="669"/>
      <c r="J57" s="680"/>
      <c r="K57" s="928"/>
    </row>
    <row r="58" spans="1:17" x14ac:dyDescent="0.25">
      <c r="A58" s="685"/>
      <c r="B58" s="683" t="s">
        <v>33</v>
      </c>
      <c r="C58" s="673" t="s">
        <v>428</v>
      </c>
      <c r="D58" s="684"/>
      <c r="E58" s="732" t="s">
        <v>47</v>
      </c>
      <c r="F58" s="773" t="s">
        <v>517</v>
      </c>
      <c r="G58" s="774" t="s">
        <v>370</v>
      </c>
      <c r="H58" s="732" t="s">
        <v>371</v>
      </c>
      <c r="I58" s="929" t="s">
        <v>376</v>
      </c>
      <c r="J58" s="930" t="s">
        <v>375</v>
      </c>
      <c r="K58" s="928"/>
    </row>
    <row r="59" spans="1:17" ht="13.8" thickBot="1" x14ac:dyDescent="0.3">
      <c r="A59" s="765" t="s">
        <v>46</v>
      </c>
      <c r="B59" s="931"/>
      <c r="C59" s="932"/>
      <c r="D59" s="933"/>
      <c r="E59" s="778"/>
      <c r="F59" s="934"/>
      <c r="G59" s="935"/>
      <c r="H59" s="778"/>
      <c r="I59" s="936"/>
      <c r="J59" s="937"/>
      <c r="K59" s="938"/>
      <c r="Q59" s="546"/>
    </row>
    <row r="60" spans="1:17" x14ac:dyDescent="0.25">
      <c r="A60" s="765" t="s">
        <v>518</v>
      </c>
      <c r="B60" s="732">
        <v>9</v>
      </c>
      <c r="C60" s="939" t="s">
        <v>519</v>
      </c>
      <c r="D60" s="940"/>
      <c r="E60" s="941"/>
      <c r="F60" s="942"/>
      <c r="G60" s="943">
        <v>3</v>
      </c>
      <c r="H60" s="944" t="s">
        <v>377</v>
      </c>
      <c r="I60" s="545"/>
      <c r="J60" s="945">
        <f>SUM($G$61*$I$61)</f>
        <v>0</v>
      </c>
      <c r="K60" s="938"/>
    </row>
    <row r="61" spans="1:17" x14ac:dyDescent="0.25">
      <c r="A61" s="765"/>
      <c r="B61" s="703"/>
      <c r="C61" s="703"/>
      <c r="D61" s="703"/>
      <c r="E61" s="946"/>
      <c r="F61" s="947"/>
      <c r="G61" s="948"/>
      <c r="H61" s="949"/>
      <c r="I61" s="950"/>
      <c r="J61" s="951"/>
      <c r="K61" s="938"/>
    </row>
    <row r="62" spans="1:17" ht="6" customHeight="1" x14ac:dyDescent="0.25">
      <c r="A62" s="690"/>
      <c r="B62" s="788"/>
      <c r="C62" s="669"/>
      <c r="D62" s="669"/>
      <c r="E62" s="952"/>
      <c r="F62" s="906"/>
      <c r="G62" s="703"/>
      <c r="H62" s="953"/>
      <c r="I62" s="953"/>
      <c r="J62" s="954"/>
      <c r="K62" s="938"/>
    </row>
    <row r="63" spans="1:17" x14ac:dyDescent="0.25">
      <c r="A63" s="690" t="s">
        <v>520</v>
      </c>
      <c r="B63" s="665" t="s">
        <v>521</v>
      </c>
      <c r="C63" s="666"/>
      <c r="D63" s="666"/>
      <c r="E63" s="955"/>
      <c r="F63" s="956">
        <f>SUM(F59,J59)</f>
        <v>0</v>
      </c>
      <c r="G63" s="957"/>
      <c r="H63" s="958"/>
      <c r="I63" s="959">
        <f>SUM(F61,J60:J61)</f>
        <v>0</v>
      </c>
      <c r="J63" s="960"/>
      <c r="K63" s="938"/>
    </row>
    <row r="64" spans="1:17" ht="5.25" customHeight="1" x14ac:dyDescent="0.25">
      <c r="A64" s="692"/>
      <c r="B64" s="672"/>
      <c r="C64" s="673"/>
      <c r="D64" s="673"/>
      <c r="E64" s="961"/>
      <c r="F64" s="962"/>
      <c r="G64" s="808"/>
      <c r="H64" s="809"/>
      <c r="I64" s="963"/>
      <c r="J64" s="954"/>
      <c r="K64" s="938"/>
    </row>
    <row r="65" spans="1:11" ht="5.25" customHeight="1" x14ac:dyDescent="0.25">
      <c r="A65" s="665"/>
      <c r="B65" s="665"/>
      <c r="C65" s="666"/>
      <c r="D65" s="666"/>
      <c r="E65" s="666"/>
      <c r="F65" s="666"/>
      <c r="G65" s="666"/>
      <c r="H65" s="666"/>
      <c r="I65" s="669"/>
      <c r="J65" s="669"/>
      <c r="K65" s="964"/>
    </row>
    <row r="66" spans="1:11" x14ac:dyDescent="0.25">
      <c r="A66" s="718">
        <v>6</v>
      </c>
      <c r="B66" s="668" t="s">
        <v>533</v>
      </c>
      <c r="C66" s="965"/>
      <c r="D66" s="965"/>
      <c r="E66" s="669"/>
      <c r="F66" s="669"/>
      <c r="G66" s="669"/>
      <c r="H66" s="669"/>
      <c r="I66" s="669"/>
      <c r="J66" s="669"/>
      <c r="K66" s="966">
        <f>(I$33*I$35*F$53/100+F$63+$I$63)</f>
        <v>3944.4</v>
      </c>
    </row>
    <row r="67" spans="1:11" s="115" customFormat="1" ht="12" x14ac:dyDescent="0.25">
      <c r="A67" s="690" t="s">
        <v>296</v>
      </c>
      <c r="B67" s="686" t="s">
        <v>111</v>
      </c>
      <c r="C67" s="965"/>
      <c r="D67" s="965"/>
      <c r="E67" s="669"/>
      <c r="F67" s="669"/>
      <c r="G67" s="669"/>
      <c r="H67" s="669"/>
      <c r="I67" s="669"/>
      <c r="J67" s="669"/>
      <c r="K67" s="966"/>
    </row>
    <row r="68" spans="1:11" s="115" customFormat="1" ht="12" x14ac:dyDescent="0.25">
      <c r="A68" s="690" t="s">
        <v>297</v>
      </c>
      <c r="B68" s="686" t="s">
        <v>122</v>
      </c>
      <c r="C68" s="965"/>
      <c r="D68" s="965"/>
      <c r="E68" s="669"/>
      <c r="F68" s="669"/>
      <c r="G68" s="669"/>
      <c r="H68" s="669"/>
      <c r="I68" s="669"/>
      <c r="J68" s="669"/>
      <c r="K68" s="967">
        <f>(I$33*(F$42+F$43+F$44+F$52)/100*I$35+F$63)</f>
        <v>0</v>
      </c>
    </row>
    <row r="69" spans="1:11" s="115" customFormat="1" ht="11.25" customHeight="1" x14ac:dyDescent="0.2">
      <c r="A69" s="690" t="s">
        <v>298</v>
      </c>
      <c r="B69" s="686" t="s">
        <v>383</v>
      </c>
      <c r="C69" s="669"/>
      <c r="D69" s="669"/>
      <c r="E69" s="669"/>
      <c r="F69" s="669"/>
      <c r="G69" s="669"/>
      <c r="H69" s="669"/>
      <c r="I69" s="669"/>
      <c r="J69" s="680"/>
      <c r="K69" s="967">
        <f>(I$33*(F$45+F$46+F$47+F$48+F$49+F$50)/100*I$35+$I$63)</f>
        <v>3944.4</v>
      </c>
    </row>
    <row r="70" spans="1:11" s="115" customFormat="1" ht="3.45" customHeight="1" x14ac:dyDescent="0.2">
      <c r="A70" s="853"/>
      <c r="B70" s="672"/>
      <c r="C70" s="673"/>
      <c r="D70" s="673"/>
      <c r="E70" s="673"/>
      <c r="F70" s="673"/>
      <c r="G70" s="673"/>
      <c r="H70" s="673"/>
      <c r="I70" s="673"/>
      <c r="J70" s="684"/>
      <c r="K70" s="967"/>
    </row>
    <row r="71" spans="1:11" s="115" customFormat="1" ht="3.45" customHeight="1" x14ac:dyDescent="0.2">
      <c r="A71" s="676"/>
      <c r="B71" s="665"/>
      <c r="C71" s="666"/>
      <c r="D71" s="666"/>
      <c r="E71" s="666"/>
      <c r="F71" s="666"/>
      <c r="G71" s="666"/>
      <c r="H71" s="666"/>
      <c r="I71" s="666"/>
      <c r="J71" s="666"/>
      <c r="K71" s="968"/>
    </row>
    <row r="72" spans="1:11" s="115" customFormat="1" ht="12" thickBot="1" x14ac:dyDescent="0.25">
      <c r="A72" s="718">
        <v>7</v>
      </c>
      <c r="B72" s="686" t="s">
        <v>48</v>
      </c>
      <c r="C72" s="669"/>
      <c r="D72" s="669"/>
      <c r="E72" s="669"/>
      <c r="F72" s="669"/>
      <c r="G72" s="669"/>
      <c r="H72" s="669"/>
      <c r="I72" s="669"/>
      <c r="J72" s="669"/>
      <c r="K72" s="969"/>
    </row>
    <row r="73" spans="1:11" s="115" customFormat="1" ht="12" thickBot="1" x14ac:dyDescent="0.25">
      <c r="A73" s="970" t="s">
        <v>20</v>
      </c>
      <c r="B73" s="373"/>
      <c r="C73" s="669" t="s">
        <v>50</v>
      </c>
      <c r="D73" s="669"/>
      <c r="E73" s="669"/>
      <c r="F73" s="669"/>
      <c r="G73" s="669"/>
      <c r="H73" s="669"/>
      <c r="I73" s="669"/>
      <c r="J73" s="901"/>
      <c r="K73" s="738">
        <f>$B$73/100*$K$66</f>
        <v>0</v>
      </c>
    </row>
    <row r="74" spans="1:11" s="115" customFormat="1" ht="4.6500000000000004" customHeight="1" x14ac:dyDescent="0.2">
      <c r="A74" s="971"/>
      <c r="B74" s="972"/>
      <c r="C74" s="673"/>
      <c r="D74" s="673"/>
      <c r="E74" s="673"/>
      <c r="F74" s="673"/>
      <c r="G74" s="673"/>
      <c r="H74" s="673"/>
      <c r="I74" s="673"/>
      <c r="J74" s="973"/>
      <c r="K74" s="974"/>
    </row>
    <row r="75" spans="1:11" s="115" customFormat="1" ht="3.9" customHeight="1" x14ac:dyDescent="0.2">
      <c r="A75" s="873"/>
      <c r="B75" s="688"/>
      <c r="C75" s="669"/>
      <c r="D75" s="669"/>
      <c r="E75" s="669"/>
      <c r="F75" s="669"/>
      <c r="G75" s="669"/>
      <c r="H75" s="669"/>
      <c r="I75" s="669"/>
      <c r="J75" s="901"/>
      <c r="K75" s="975"/>
    </row>
    <row r="76" spans="1:11" s="115" customFormat="1" ht="11.25" customHeight="1" x14ac:dyDescent="0.25">
      <c r="A76" s="873">
        <v>8</v>
      </c>
      <c r="B76" s="668" t="s">
        <v>522</v>
      </c>
      <c r="C76" s="965"/>
      <c r="D76" s="669"/>
      <c r="E76" s="669"/>
      <c r="F76" s="669"/>
      <c r="G76" s="669"/>
      <c r="H76" s="669"/>
      <c r="I76" s="669"/>
      <c r="J76" s="976"/>
      <c r="K76" s="977">
        <f>ROUND($K$66+$K$73,2)</f>
        <v>3944.4</v>
      </c>
    </row>
    <row r="77" spans="1:11" s="115" customFormat="1" ht="11.25" customHeight="1" x14ac:dyDescent="0.25">
      <c r="A77" s="690" t="s">
        <v>95</v>
      </c>
      <c r="B77" s="686" t="s">
        <v>111</v>
      </c>
      <c r="C77" s="965"/>
      <c r="D77" s="669"/>
      <c r="E77" s="669"/>
      <c r="F77" s="669"/>
      <c r="G77" s="669"/>
      <c r="H77" s="669"/>
      <c r="I77" s="669"/>
      <c r="J77" s="976"/>
      <c r="K77" s="977"/>
    </row>
    <row r="78" spans="1:11" s="115" customFormat="1" ht="11.25" customHeight="1" x14ac:dyDescent="0.25">
      <c r="A78" s="690" t="s">
        <v>96</v>
      </c>
      <c r="B78" s="686" t="s">
        <v>122</v>
      </c>
      <c r="C78" s="965"/>
      <c r="D78" s="669"/>
      <c r="E78" s="669"/>
      <c r="F78" s="669"/>
      <c r="G78" s="669"/>
      <c r="H78" s="669"/>
      <c r="I78" s="669"/>
      <c r="J78" s="976"/>
      <c r="K78" s="852">
        <f>$K$68*(1+$B$73/100)</f>
        <v>0</v>
      </c>
    </row>
    <row r="79" spans="1:11" s="115" customFormat="1" ht="11.25" customHeight="1" x14ac:dyDescent="0.25">
      <c r="A79" s="690" t="s">
        <v>112</v>
      </c>
      <c r="B79" s="686" t="s">
        <v>383</v>
      </c>
      <c r="C79" s="965"/>
      <c r="D79" s="669"/>
      <c r="E79" s="669"/>
      <c r="F79" s="669"/>
      <c r="G79" s="669"/>
      <c r="H79" s="669"/>
      <c r="I79" s="669"/>
      <c r="J79" s="976"/>
      <c r="K79" s="852">
        <f>$K$69*(1+$B$73/100)</f>
        <v>3944.4</v>
      </c>
    </row>
    <row r="80" spans="1:11" s="115" customFormat="1" ht="3.45" customHeight="1" thickBot="1" x14ac:dyDescent="0.3">
      <c r="A80" s="847"/>
      <c r="B80" s="832"/>
      <c r="C80" s="848"/>
      <c r="D80" s="832"/>
      <c r="E80" s="832"/>
      <c r="F80" s="832"/>
      <c r="G80" s="832"/>
      <c r="H80" s="832"/>
      <c r="I80" s="832"/>
      <c r="J80" s="849"/>
      <c r="K80" s="850"/>
    </row>
    <row r="81" spans="1:11" s="115" customFormat="1" ht="12" thickBot="1" x14ac:dyDescent="0.25">
      <c r="A81" s="873">
        <v>9</v>
      </c>
      <c r="B81" s="874"/>
      <c r="C81" s="669" t="s">
        <v>523</v>
      </c>
      <c r="D81" s="669"/>
      <c r="E81" s="699"/>
      <c r="F81" s="501"/>
      <c r="G81" s="502"/>
      <c r="H81" s="669"/>
      <c r="I81" s="669"/>
      <c r="J81" s="680"/>
      <c r="K81" s="852">
        <f>+B81/100*K76</f>
        <v>0</v>
      </c>
    </row>
    <row r="82" spans="1:11" s="115" customFormat="1" ht="2.25" customHeight="1" x14ac:dyDescent="0.2">
      <c r="A82" s="873"/>
      <c r="B82" s="978"/>
      <c r="C82" s="669"/>
      <c r="D82" s="669"/>
      <c r="E82" s="669"/>
      <c r="F82" s="669"/>
      <c r="G82" s="669"/>
      <c r="H82" s="669"/>
      <c r="I82" s="669"/>
      <c r="J82" s="680"/>
      <c r="K82" s="852"/>
    </row>
    <row r="83" spans="1:11" s="115" customFormat="1" ht="15.6" customHeight="1" x14ac:dyDescent="0.25">
      <c r="A83" s="908">
        <v>10</v>
      </c>
      <c r="B83" s="979" t="s">
        <v>534</v>
      </c>
      <c r="C83" s="980"/>
      <c r="D83" s="980"/>
      <c r="E83" s="980"/>
      <c r="F83" s="980"/>
      <c r="G83" s="980"/>
      <c r="H83" s="980"/>
      <c r="I83" s="980"/>
      <c r="J83" s="981"/>
      <c r="K83" s="982">
        <f>+K81+K76</f>
        <v>3944.4</v>
      </c>
    </row>
    <row r="84" spans="1:11" s="115" customFormat="1" ht="3.45" customHeight="1" thickBot="1" x14ac:dyDescent="0.3">
      <c r="A84" s="908"/>
      <c r="B84" s="665"/>
      <c r="C84" s="980"/>
      <c r="D84" s="666"/>
      <c r="E84" s="666"/>
      <c r="F84" s="666"/>
      <c r="G84" s="666"/>
      <c r="H84" s="666"/>
      <c r="I84" s="666"/>
      <c r="J84" s="983"/>
      <c r="K84" s="984"/>
    </row>
    <row r="85" spans="1:11" s="115" customFormat="1" ht="11.25" customHeight="1" thickBot="1" x14ac:dyDescent="0.3">
      <c r="A85" s="873">
        <v>11</v>
      </c>
      <c r="B85" s="985">
        <v>19</v>
      </c>
      <c r="C85" s="669" t="s">
        <v>116</v>
      </c>
      <c r="D85" s="965"/>
      <c r="E85" s="965"/>
      <c r="F85" s="965"/>
      <c r="G85" s="965"/>
      <c r="H85" s="965"/>
      <c r="I85" s="965"/>
      <c r="J85" s="901" t="s">
        <v>28</v>
      </c>
      <c r="K85" s="737">
        <f>ROUND($B$85/100*$K$83,2)</f>
        <v>749.44</v>
      </c>
    </row>
    <row r="86" spans="1:11" s="115" customFormat="1" ht="3.9" customHeight="1" x14ac:dyDescent="0.2">
      <c r="A86" s="971"/>
      <c r="B86" s="672"/>
      <c r="C86" s="673"/>
      <c r="D86" s="673"/>
      <c r="E86" s="673"/>
      <c r="F86" s="673"/>
      <c r="G86" s="673"/>
      <c r="H86" s="673"/>
      <c r="I86" s="673"/>
      <c r="J86" s="973"/>
      <c r="K86" s="974"/>
    </row>
    <row r="87" spans="1:11" s="115" customFormat="1" ht="3.9" customHeight="1" x14ac:dyDescent="0.25">
      <c r="A87" s="986"/>
      <c r="B87" s="987"/>
      <c r="C87" s="703"/>
      <c r="D87" s="703"/>
      <c r="E87" s="703"/>
      <c r="F87" s="703"/>
      <c r="G87" s="703"/>
      <c r="H87" s="703"/>
      <c r="I87" s="703"/>
      <c r="J87" s="703"/>
      <c r="K87" s="988"/>
    </row>
    <row r="88" spans="1:11" s="115" customFormat="1" ht="11.25" customHeight="1" x14ac:dyDescent="0.25">
      <c r="A88" s="873">
        <v>12</v>
      </c>
      <c r="B88" s="668" t="s">
        <v>535</v>
      </c>
      <c r="C88" s="965"/>
      <c r="D88" s="965"/>
      <c r="E88" s="669"/>
      <c r="F88" s="669"/>
      <c r="G88" s="669"/>
      <c r="H88" s="669"/>
      <c r="I88" s="669"/>
      <c r="J88" s="901" t="s">
        <v>28</v>
      </c>
      <c r="K88" s="989">
        <f>$K$83+$K$85</f>
        <v>4693.84</v>
      </c>
    </row>
    <row r="89" spans="1:11" s="115" customFormat="1" ht="3.9" customHeight="1" x14ac:dyDescent="0.2">
      <c r="A89" s="732"/>
      <c r="B89" s="672"/>
      <c r="C89" s="673"/>
      <c r="D89" s="673"/>
      <c r="E89" s="673"/>
      <c r="F89" s="673"/>
      <c r="G89" s="673"/>
      <c r="H89" s="673"/>
      <c r="I89" s="673"/>
      <c r="J89" s="673"/>
      <c r="K89" s="974"/>
    </row>
  </sheetData>
  <sheetProtection algorithmName="SHA-512" hashValue="K1PmTBci/Cx+tff+MaQW4kyAbJoevW2MgNGbrVsGGkS7cEY53iXQC1ejCJwW83vD1zW5sWhm1OiIgcr2Mf9fiQ==" saltValue="qGspcLwr3bylm7WQ+gNleQ==" spinCount="100000" sheet="1" objects="1" scenarios="1" selectLockedCells="1"/>
  <protectedRanges>
    <protectedRange password="C69B" sqref="C7:D7 H7:K7" name="kd2004"/>
    <protectedRange password="C69B" sqref="C62" name="kd2004_1_1"/>
    <protectedRange password="C69B" sqref="J13 H15 H13" name="kd2004_3"/>
    <protectedRange password="C69B" sqref="I60:J62" name="kd2004_2"/>
    <protectedRange password="C69B" sqref="D60 E60:E61" name="kd2004_2_2"/>
    <protectedRange password="C69B" sqref="B60:C60" name="kd2004_2_1_1"/>
    <protectedRange password="C69B" sqref="B7" name="kd2004_1"/>
    <protectedRange password="C69B" sqref="K74 B73" name="kd2004_4"/>
    <protectedRange sqref="B82" name="Bereich1"/>
    <protectedRange sqref="B81" name="Bereich1_1"/>
  </protectedRanges>
  <mergeCells count="5">
    <mergeCell ref="E25:G25"/>
    <mergeCell ref="G41:J54"/>
    <mergeCell ref="C60:D60"/>
    <mergeCell ref="F63:H63"/>
    <mergeCell ref="I63:J63"/>
  </mergeCells>
  <pageMargins left="0.70866141732283472" right="0.70866141732283472" top="0.78740157480314965" bottom="0.78740157480314965" header="0.31496062992125984" footer="0.31496062992125984"/>
  <pageSetup paperSize="9" scale="67" orientation="portrait" r:id="rId1"/>
  <headerFooter>
    <oddHeader>&amp;L&amp;"Arial,Fett"Anlage &amp;A&amp;"Arial,Standard"
zum Vertrag Stadt .... /..............................................&amp;RAngebot vom .................</oddHeader>
    <oddFooter xml:space="preserve">&amp;L&amp;F&amp;RSeite &amp;P - &amp;N </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6DDD8D-F091-403C-AFCA-E8F31F360ED7}">
  <sheetPr>
    <tabColor rgb="FF00B050"/>
    <pageSetUpPr fitToPage="1"/>
  </sheetPr>
  <dimension ref="A1:K89"/>
  <sheetViews>
    <sheetView showGridLines="0" showRuler="0" view="pageLayout" topLeftCell="A55" zoomScaleNormal="100" workbookViewId="0">
      <selection activeCell="B20" sqref="B20"/>
    </sheetView>
  </sheetViews>
  <sheetFormatPr baseColWidth="10" defaultColWidth="11.33203125" defaultRowHeight="11.4" x14ac:dyDescent="0.2"/>
  <cols>
    <col min="1" max="1" width="5.33203125" style="116" customWidth="1"/>
    <col min="2" max="2" width="28.21875" style="115" customWidth="1"/>
    <col min="3" max="3" width="2" style="115" customWidth="1"/>
    <col min="4" max="4" width="11" style="115" customWidth="1"/>
    <col min="5" max="5" width="2" style="115" customWidth="1"/>
    <col min="6" max="6" width="11.33203125" style="115"/>
    <col min="7" max="7" width="2" style="115" customWidth="1"/>
    <col min="8" max="8" width="11.33203125" style="115"/>
    <col min="9" max="9" width="2" style="115" customWidth="1"/>
    <col min="10" max="10" width="12.33203125" style="115" customWidth="1"/>
    <col min="11" max="16384" width="11.33203125" style="115"/>
  </cols>
  <sheetData>
    <row r="1" spans="1:11" ht="4.6500000000000004" customHeight="1" x14ac:dyDescent="0.2">
      <c r="A1" s="161"/>
      <c r="B1" s="128"/>
      <c r="C1" s="128"/>
      <c r="D1" s="128"/>
      <c r="E1" s="128"/>
      <c r="F1" s="128"/>
      <c r="G1" s="128"/>
      <c r="H1" s="128"/>
      <c r="I1" s="128"/>
      <c r="J1" s="126"/>
    </row>
    <row r="2" spans="1:11" ht="12" x14ac:dyDescent="0.25">
      <c r="A2" s="160" t="s">
        <v>163</v>
      </c>
      <c r="J2" s="158"/>
    </row>
    <row r="3" spans="1:11" ht="12.75" customHeight="1" x14ac:dyDescent="0.25">
      <c r="A3" s="160"/>
      <c r="J3" s="158"/>
    </row>
    <row r="4" spans="1:11" ht="12.75" customHeight="1" x14ac:dyDescent="0.25">
      <c r="A4" s="160"/>
      <c r="C4" s="136"/>
      <c r="I4" s="159"/>
      <c r="J4" s="158"/>
    </row>
    <row r="5" spans="1:11" ht="4.6500000000000004" customHeight="1" x14ac:dyDescent="0.2">
      <c r="A5" s="157"/>
      <c r="B5" s="119"/>
      <c r="C5" s="119"/>
      <c r="D5" s="119"/>
      <c r="E5" s="119"/>
      <c r="F5" s="119"/>
      <c r="G5" s="119"/>
      <c r="H5" s="119"/>
      <c r="I5" s="119"/>
      <c r="J5" s="117"/>
    </row>
    <row r="6" spans="1:11" ht="5.25" customHeight="1" x14ac:dyDescent="0.2">
      <c r="A6" s="127"/>
      <c r="B6" s="128"/>
      <c r="C6" s="128"/>
      <c r="D6" s="128"/>
      <c r="E6" s="128"/>
      <c r="F6" s="128"/>
      <c r="G6" s="128"/>
      <c r="H6" s="128"/>
      <c r="I6" s="128"/>
      <c r="J6" s="126"/>
    </row>
    <row r="7" spans="1:11" ht="12" x14ac:dyDescent="0.25">
      <c r="A7" s="124" t="s">
        <v>476</v>
      </c>
      <c r="F7" s="156"/>
      <c r="G7" s="155"/>
      <c r="J7" s="123"/>
    </row>
    <row r="8" spans="1:11" ht="12" x14ac:dyDescent="0.25">
      <c r="A8" s="124" t="s">
        <v>468</v>
      </c>
      <c r="B8" s="154"/>
      <c r="C8" s="116"/>
      <c r="D8" s="116"/>
      <c r="E8" s="116"/>
      <c r="J8" s="123"/>
    </row>
    <row r="9" spans="1:11" ht="4.6500000000000004" customHeight="1" x14ac:dyDescent="0.2">
      <c r="A9" s="122"/>
      <c r="B9" s="119"/>
      <c r="C9" s="119"/>
      <c r="D9" s="119"/>
      <c r="E9" s="119"/>
      <c r="F9" s="119"/>
      <c r="G9" s="119"/>
      <c r="H9" s="119"/>
      <c r="I9" s="119"/>
      <c r="J9" s="117"/>
    </row>
    <row r="10" spans="1:11" ht="4.6500000000000004" customHeight="1" x14ac:dyDescent="0.2">
      <c r="A10" s="142"/>
      <c r="B10" s="119"/>
      <c r="C10" s="119"/>
      <c r="D10" s="119"/>
      <c r="E10" s="119"/>
      <c r="F10" s="119"/>
      <c r="G10" s="119"/>
      <c r="H10" s="119"/>
      <c r="I10" s="119"/>
      <c r="J10" s="119"/>
    </row>
    <row r="11" spans="1:11" ht="4.6500000000000004" customHeight="1" x14ac:dyDescent="0.2">
      <c r="A11" s="125"/>
      <c r="J11" s="123"/>
    </row>
    <row r="12" spans="1:11" ht="12" x14ac:dyDescent="0.25">
      <c r="A12" s="151" t="s">
        <v>5</v>
      </c>
      <c r="B12" s="115" t="s">
        <v>6</v>
      </c>
      <c r="C12" s="153"/>
      <c r="D12" s="115" t="s">
        <v>7</v>
      </c>
      <c r="E12" s="152" t="s">
        <v>65</v>
      </c>
      <c r="F12" s="115" t="s">
        <v>7</v>
      </c>
      <c r="G12" s="152"/>
      <c r="H12" s="115" t="s">
        <v>7</v>
      </c>
      <c r="I12" s="152"/>
      <c r="J12" s="123" t="s">
        <v>8</v>
      </c>
    </row>
    <row r="13" spans="1:11" x14ac:dyDescent="0.2">
      <c r="A13" s="151" t="s">
        <v>9</v>
      </c>
      <c r="D13" s="115" t="s">
        <v>10</v>
      </c>
      <c r="F13" s="115" t="s">
        <v>11</v>
      </c>
      <c r="H13" s="115" t="s">
        <v>12</v>
      </c>
      <c r="J13" s="123" t="s">
        <v>13</v>
      </c>
    </row>
    <row r="14" spans="1:11" ht="4.6500000000000004" customHeight="1" x14ac:dyDescent="0.2">
      <c r="A14" s="120"/>
      <c r="B14" s="119"/>
      <c r="C14" s="119"/>
      <c r="D14" s="119"/>
      <c r="E14" s="119"/>
      <c r="F14" s="119"/>
      <c r="G14" s="119"/>
      <c r="H14" s="119"/>
      <c r="I14" s="119"/>
      <c r="J14" s="117"/>
    </row>
    <row r="15" spans="1:11" ht="4.6500000000000004" customHeight="1" x14ac:dyDescent="0.2">
      <c r="A15" s="129"/>
      <c r="B15" s="127"/>
      <c r="C15" s="128"/>
      <c r="D15" s="128"/>
      <c r="E15" s="128"/>
      <c r="F15" s="128"/>
      <c r="G15" s="128"/>
      <c r="H15" s="126"/>
      <c r="I15" s="127"/>
      <c r="J15" s="126"/>
    </row>
    <row r="16" spans="1:11" x14ac:dyDescent="0.2">
      <c r="A16" s="125">
        <v>1</v>
      </c>
      <c r="B16" s="122" t="s">
        <v>164</v>
      </c>
      <c r="G16" s="119"/>
      <c r="H16" s="117"/>
      <c r="I16" s="118"/>
      <c r="J16" s="138">
        <f>H18+H19</f>
        <v>92620</v>
      </c>
      <c r="K16" s="148"/>
    </row>
    <row r="17" spans="1:11" ht="12" x14ac:dyDescent="0.25">
      <c r="A17" s="125"/>
      <c r="B17" s="137" t="s">
        <v>107</v>
      </c>
      <c r="C17" s="136"/>
      <c r="G17" s="131"/>
      <c r="H17" s="144"/>
      <c r="I17" s="144"/>
      <c r="J17" s="149"/>
    </row>
    <row r="18" spans="1:11" ht="39.15" customHeight="1" x14ac:dyDescent="0.2">
      <c r="A18" s="197" t="s">
        <v>22</v>
      </c>
      <c r="B18" s="629" t="s">
        <v>165</v>
      </c>
      <c r="C18" s="598"/>
      <c r="D18" s="598"/>
      <c r="E18" s="598"/>
      <c r="F18" s="599"/>
      <c r="G18" s="198"/>
      <c r="H18" s="199">
        <f>HerstellkostenVgV!$H$10</f>
        <v>92620</v>
      </c>
      <c r="I18" s="144"/>
      <c r="J18" s="149"/>
    </row>
    <row r="19" spans="1:11" x14ac:dyDescent="0.2">
      <c r="A19" s="135" t="s">
        <v>23</v>
      </c>
      <c r="B19" s="134" t="s">
        <v>2</v>
      </c>
      <c r="G19" s="133"/>
      <c r="H19" s="150">
        <f>HerstellkostenVgV!H14</f>
        <v>0</v>
      </c>
      <c r="I19" s="144"/>
      <c r="J19" s="130"/>
      <c r="K19" s="148"/>
    </row>
    <row r="20" spans="1:11" ht="4.6500000000000004" customHeight="1" x14ac:dyDescent="0.2">
      <c r="A20" s="120"/>
      <c r="B20" s="118"/>
      <c r="C20" s="119"/>
      <c r="D20" s="119"/>
      <c r="E20" s="119"/>
      <c r="F20" s="119"/>
      <c r="G20" s="119"/>
      <c r="H20" s="119"/>
      <c r="I20" s="131"/>
      <c r="J20" s="139"/>
    </row>
    <row r="21" spans="1:11" ht="4.6500000000000004" customHeight="1" x14ac:dyDescent="0.2">
      <c r="A21" s="129"/>
      <c r="B21" s="127"/>
      <c r="C21" s="128"/>
      <c r="D21" s="128"/>
      <c r="E21" s="128"/>
      <c r="F21" s="128"/>
      <c r="H21" s="128"/>
      <c r="I21" s="128"/>
      <c r="J21" s="126"/>
    </row>
    <row r="22" spans="1:11" x14ac:dyDescent="0.2">
      <c r="A22" s="125">
        <v>2</v>
      </c>
      <c r="B22" s="122" t="s">
        <v>166</v>
      </c>
      <c r="I22" s="119"/>
      <c r="J22" s="138">
        <f>SUM(H25:H28)</f>
        <v>0</v>
      </c>
    </row>
    <row r="23" spans="1:11" x14ac:dyDescent="0.2">
      <c r="A23" s="125"/>
      <c r="B23" s="122" t="s">
        <v>55</v>
      </c>
      <c r="G23" s="147"/>
      <c r="H23" s="146"/>
      <c r="I23" s="144"/>
      <c r="J23" s="130"/>
    </row>
    <row r="24" spans="1:11" ht="12" x14ac:dyDescent="0.25">
      <c r="A24" s="125"/>
      <c r="B24" s="137" t="s">
        <v>108</v>
      </c>
      <c r="C24" s="136"/>
      <c r="G24" s="140"/>
      <c r="H24" s="145"/>
      <c r="I24" s="144"/>
      <c r="J24" s="130"/>
    </row>
    <row r="25" spans="1:11" ht="12.15" customHeight="1" x14ac:dyDescent="0.2">
      <c r="A25" s="143" t="s">
        <v>14</v>
      </c>
      <c r="B25" s="134" t="s">
        <v>1</v>
      </c>
      <c r="F25" s="123"/>
      <c r="G25" s="118"/>
      <c r="H25" s="138">
        <v>0</v>
      </c>
      <c r="I25" s="131"/>
      <c r="J25" s="130"/>
    </row>
    <row r="26" spans="1:11" ht="39.15" customHeight="1" x14ac:dyDescent="0.2">
      <c r="A26" s="197" t="s">
        <v>16</v>
      </c>
      <c r="B26" s="629" t="s">
        <v>167</v>
      </c>
      <c r="C26" s="630"/>
      <c r="D26" s="630"/>
      <c r="E26" s="630"/>
      <c r="F26" s="631"/>
      <c r="G26" s="198"/>
      <c r="H26" s="200">
        <v>0</v>
      </c>
      <c r="I26" s="131"/>
      <c r="J26" s="130"/>
    </row>
    <row r="27" spans="1:11" s="205" customFormat="1" ht="12.15" customHeight="1" x14ac:dyDescent="0.25">
      <c r="A27" s="201" t="s">
        <v>18</v>
      </c>
      <c r="B27" s="629" t="s">
        <v>168</v>
      </c>
      <c r="C27" s="598"/>
      <c r="D27" s="598"/>
      <c r="E27" s="598"/>
      <c r="F27" s="599"/>
      <c r="G27" s="193"/>
      <c r="H27" s="202">
        <v>0</v>
      </c>
      <c r="I27" s="203"/>
      <c r="J27" s="204"/>
    </row>
    <row r="28" spans="1:11" ht="12.15" customHeight="1" x14ac:dyDescent="0.2">
      <c r="A28" s="197" t="s">
        <v>127</v>
      </c>
      <c r="B28" s="629" t="s">
        <v>169</v>
      </c>
      <c r="C28" s="598"/>
      <c r="D28" s="598"/>
      <c r="E28" s="598"/>
      <c r="F28" s="599"/>
      <c r="G28" s="198"/>
      <c r="H28" s="202">
        <v>0</v>
      </c>
      <c r="I28" s="131"/>
      <c r="J28" s="130"/>
    </row>
    <row r="29" spans="1:11" ht="4.6500000000000004" customHeight="1" x14ac:dyDescent="0.2">
      <c r="A29" s="120"/>
      <c r="B29" s="118"/>
      <c r="C29" s="119"/>
      <c r="D29" s="119"/>
      <c r="E29" s="119"/>
      <c r="F29" s="119"/>
      <c r="G29" s="119"/>
      <c r="H29" s="117"/>
      <c r="I29" s="140"/>
      <c r="J29" s="139"/>
    </row>
    <row r="30" spans="1:11" ht="4.6500000000000004" customHeight="1" x14ac:dyDescent="0.2">
      <c r="A30" s="129"/>
      <c r="B30" s="127"/>
      <c r="C30" s="128"/>
      <c r="D30" s="128"/>
      <c r="E30" s="128"/>
      <c r="F30" s="128"/>
      <c r="G30" s="128"/>
      <c r="H30" s="126"/>
      <c r="I30" s="127"/>
      <c r="J30" s="126"/>
    </row>
    <row r="31" spans="1:11" x14ac:dyDescent="0.2">
      <c r="A31" s="125">
        <v>3</v>
      </c>
      <c r="B31" s="122" t="s">
        <v>3</v>
      </c>
      <c r="H31" s="123"/>
      <c r="I31" s="118"/>
      <c r="J31" s="138">
        <f>H33+H34+H35+H36</f>
        <v>0</v>
      </c>
    </row>
    <row r="32" spans="1:11" ht="12" x14ac:dyDescent="0.25">
      <c r="A32" s="125"/>
      <c r="B32" s="137" t="s">
        <v>109</v>
      </c>
      <c r="C32" s="136"/>
      <c r="G32" s="119"/>
      <c r="H32" s="119"/>
      <c r="I32" s="131"/>
      <c r="J32" s="130"/>
    </row>
    <row r="33" spans="1:10" x14ac:dyDescent="0.2">
      <c r="A33" s="135" t="s">
        <v>27</v>
      </c>
      <c r="B33" s="134" t="s">
        <v>15</v>
      </c>
      <c r="F33" s="123"/>
      <c r="G33" s="133"/>
      <c r="H33" s="132">
        <f>[1]HerstellkostenVgV!G12</f>
        <v>0</v>
      </c>
      <c r="I33" s="131"/>
      <c r="J33" s="130"/>
    </row>
    <row r="34" spans="1:10" x14ac:dyDescent="0.2">
      <c r="A34" s="143" t="s">
        <v>30</v>
      </c>
      <c r="B34" s="134" t="s">
        <v>17</v>
      </c>
      <c r="F34" s="123"/>
      <c r="G34" s="133"/>
      <c r="H34" s="132">
        <v>0</v>
      </c>
      <c r="I34" s="131"/>
      <c r="J34" s="130"/>
    </row>
    <row r="35" spans="1:10" x14ac:dyDescent="0.2">
      <c r="A35" s="143" t="s">
        <v>31</v>
      </c>
      <c r="B35" s="134" t="s">
        <v>19</v>
      </c>
      <c r="F35" s="123"/>
      <c r="G35" s="133"/>
      <c r="H35" s="132">
        <v>0</v>
      </c>
      <c r="I35" s="131"/>
      <c r="J35" s="130"/>
    </row>
    <row r="36" spans="1:10" x14ac:dyDescent="0.2">
      <c r="A36" s="143" t="s">
        <v>32</v>
      </c>
      <c r="B36" s="134" t="s">
        <v>0</v>
      </c>
      <c r="F36" s="123"/>
      <c r="G36" s="133"/>
      <c r="H36" s="132">
        <v>0</v>
      </c>
      <c r="I36" s="131"/>
      <c r="J36" s="130"/>
    </row>
    <row r="37" spans="1:10" ht="4.6500000000000004" customHeight="1" x14ac:dyDescent="0.2">
      <c r="A37" s="120"/>
      <c r="B37" s="118"/>
      <c r="C37" s="119"/>
      <c r="D37" s="119"/>
      <c r="E37" s="119"/>
      <c r="F37" s="119"/>
      <c r="G37" s="142"/>
      <c r="H37" s="141"/>
      <c r="I37" s="140"/>
      <c r="J37" s="139"/>
    </row>
    <row r="38" spans="1:10" ht="4.6500000000000004" customHeight="1" x14ac:dyDescent="0.2">
      <c r="A38" s="129"/>
      <c r="B38" s="127"/>
      <c r="C38" s="128"/>
      <c r="D38" s="128"/>
      <c r="E38" s="128"/>
      <c r="F38" s="128"/>
      <c r="G38" s="128"/>
      <c r="H38" s="126"/>
      <c r="I38" s="127"/>
      <c r="J38" s="126"/>
    </row>
    <row r="39" spans="1:10" ht="12.15" customHeight="1" x14ac:dyDescent="0.25">
      <c r="A39" s="125">
        <v>4</v>
      </c>
      <c r="B39" s="122" t="s">
        <v>91</v>
      </c>
      <c r="H39" s="206"/>
      <c r="I39" s="118"/>
      <c r="J39" s="138">
        <f>H41+H42</f>
        <v>0</v>
      </c>
    </row>
    <row r="40" spans="1:10" ht="12.15" customHeight="1" x14ac:dyDescent="0.25">
      <c r="A40" s="125"/>
      <c r="B40" s="137" t="s">
        <v>106</v>
      </c>
      <c r="C40" s="136"/>
      <c r="G40" s="119"/>
      <c r="H40" s="119"/>
      <c r="I40" s="131"/>
      <c r="J40" s="130"/>
    </row>
    <row r="41" spans="1:10" s="210" customFormat="1" ht="37.5" customHeight="1" x14ac:dyDescent="0.25">
      <c r="A41" s="207" t="s">
        <v>62</v>
      </c>
      <c r="B41" s="629" t="s">
        <v>165</v>
      </c>
      <c r="C41" s="598"/>
      <c r="D41" s="598"/>
      <c r="E41" s="598"/>
      <c r="F41" s="599"/>
      <c r="G41" s="198"/>
      <c r="H41" s="200">
        <v>0</v>
      </c>
      <c r="I41" s="208"/>
      <c r="J41" s="209"/>
    </row>
    <row r="42" spans="1:10" ht="12.15" customHeight="1" x14ac:dyDescent="0.2">
      <c r="A42" s="135" t="s">
        <v>63</v>
      </c>
      <c r="B42" s="134" t="s">
        <v>2</v>
      </c>
      <c r="G42" s="133"/>
      <c r="H42" s="132">
        <v>0</v>
      </c>
      <c r="I42" s="131"/>
      <c r="J42" s="130"/>
    </row>
    <row r="43" spans="1:10" ht="4.6500000000000004" customHeight="1" x14ac:dyDescent="0.2">
      <c r="A43" s="125"/>
      <c r="B43" s="122"/>
      <c r="G43" s="128"/>
      <c r="H43" s="126"/>
      <c r="I43" s="131"/>
      <c r="J43" s="130"/>
    </row>
    <row r="44" spans="1:10" ht="4.6500000000000004" customHeight="1" x14ac:dyDescent="0.2">
      <c r="A44" s="129"/>
      <c r="B44" s="127"/>
      <c r="C44" s="128"/>
      <c r="D44" s="128"/>
      <c r="E44" s="128"/>
      <c r="F44" s="128"/>
      <c r="G44" s="128"/>
      <c r="H44" s="126"/>
      <c r="I44" s="127"/>
      <c r="J44" s="126"/>
    </row>
    <row r="45" spans="1:10" x14ac:dyDescent="0.2">
      <c r="A45" s="125">
        <v>5</v>
      </c>
      <c r="B45" s="122" t="s">
        <v>92</v>
      </c>
      <c r="H45" s="123"/>
      <c r="I45" s="122"/>
      <c r="J45" s="192">
        <f>J16+J22+J31+J39</f>
        <v>92620</v>
      </c>
    </row>
    <row r="46" spans="1:10" ht="4.6500000000000004" customHeight="1" x14ac:dyDescent="0.2">
      <c r="A46" s="125"/>
      <c r="B46" s="122"/>
      <c r="H46" s="123"/>
      <c r="I46" s="122"/>
      <c r="J46" s="123"/>
    </row>
    <row r="47" spans="1:10" ht="4.6500000000000004" customHeight="1" x14ac:dyDescent="0.2">
      <c r="A47" s="129"/>
      <c r="B47" s="127"/>
      <c r="C47" s="128"/>
      <c r="D47" s="128"/>
      <c r="E47" s="128"/>
      <c r="F47" s="128"/>
      <c r="G47" s="128"/>
      <c r="H47" s="126"/>
      <c r="I47" s="127"/>
      <c r="J47" s="126"/>
    </row>
    <row r="48" spans="1:10" x14ac:dyDescent="0.2">
      <c r="A48" s="125">
        <v>6</v>
      </c>
      <c r="B48" s="122" t="s">
        <v>226</v>
      </c>
      <c r="H48" s="123"/>
      <c r="I48" s="122"/>
      <c r="J48" s="192">
        <f>H19+H42</f>
        <v>0</v>
      </c>
    </row>
    <row r="49" spans="1:10" ht="4.6500000000000004" customHeight="1" x14ac:dyDescent="0.2">
      <c r="A49" s="120"/>
      <c r="B49" s="118"/>
      <c r="C49" s="119"/>
      <c r="D49" s="119"/>
      <c r="E49" s="119"/>
      <c r="F49" s="119"/>
      <c r="G49" s="119"/>
      <c r="H49" s="117"/>
      <c r="I49" s="118"/>
      <c r="J49" s="117"/>
    </row>
    <row r="50" spans="1:10" ht="4.6500000000000004" customHeight="1" x14ac:dyDescent="0.2">
      <c r="A50" s="129"/>
      <c r="B50" s="127"/>
      <c r="C50" s="128"/>
      <c r="D50" s="128"/>
      <c r="E50" s="128"/>
      <c r="F50" s="128"/>
      <c r="G50" s="128"/>
      <c r="H50" s="126"/>
      <c r="I50" s="127"/>
      <c r="J50" s="126"/>
    </row>
    <row r="51" spans="1:10" ht="12.15" customHeight="1" x14ac:dyDescent="0.2">
      <c r="A51" s="125">
        <v>7</v>
      </c>
      <c r="B51" s="122" t="s">
        <v>93</v>
      </c>
      <c r="H51" s="123"/>
      <c r="I51" s="122"/>
      <c r="J51" s="192">
        <f>J45-J48</f>
        <v>92620</v>
      </c>
    </row>
    <row r="52" spans="1:10" ht="4.6500000000000004" customHeight="1" x14ac:dyDescent="0.2">
      <c r="A52" s="120"/>
      <c r="B52" s="118"/>
      <c r="C52" s="119"/>
      <c r="D52" s="119"/>
      <c r="E52" s="119"/>
      <c r="F52" s="119"/>
      <c r="G52" s="119"/>
      <c r="H52" s="117"/>
      <c r="I52" s="118"/>
      <c r="J52" s="117"/>
    </row>
    <row r="53" spans="1:10" ht="4.6500000000000004" customHeight="1" x14ac:dyDescent="0.2">
      <c r="A53" s="129"/>
      <c r="B53" s="127"/>
      <c r="C53" s="128"/>
      <c r="D53" s="128"/>
      <c r="E53" s="128"/>
      <c r="F53" s="128"/>
      <c r="G53" s="128"/>
      <c r="H53" s="126"/>
      <c r="I53" s="147"/>
      <c r="J53" s="196"/>
    </row>
    <row r="54" spans="1:10" x14ac:dyDescent="0.2">
      <c r="A54" s="125">
        <v>8</v>
      </c>
      <c r="B54" s="122" t="s">
        <v>94</v>
      </c>
      <c r="H54" s="123"/>
      <c r="I54" s="131"/>
      <c r="J54" s="130"/>
    </row>
    <row r="55" spans="1:10" x14ac:dyDescent="0.2">
      <c r="A55" s="125"/>
      <c r="B55" s="122" t="s">
        <v>170</v>
      </c>
      <c r="H55" s="123"/>
      <c r="I55" s="131"/>
      <c r="J55" s="130"/>
    </row>
    <row r="56" spans="1:10" ht="13.2" x14ac:dyDescent="0.25">
      <c r="A56" s="143" t="s">
        <v>95</v>
      </c>
      <c r="B56" s="134" t="s">
        <v>97</v>
      </c>
      <c r="C56" s="115" t="s">
        <v>28</v>
      </c>
      <c r="D56" s="194">
        <f>0.25*J51</f>
        <v>23155</v>
      </c>
      <c r="E56" s="211" t="s">
        <v>56</v>
      </c>
      <c r="F56" s="115" t="s">
        <v>57</v>
      </c>
      <c r="G56" s="212" t="s">
        <v>28</v>
      </c>
      <c r="H56" s="213">
        <f>IF(D56&gt;J48,J48,D56)</f>
        <v>0</v>
      </c>
      <c r="I56" s="140"/>
      <c r="J56" s="139"/>
    </row>
    <row r="57" spans="1:10" x14ac:dyDescent="0.2">
      <c r="A57" s="143" t="s">
        <v>96</v>
      </c>
      <c r="B57" s="134" t="s">
        <v>98</v>
      </c>
      <c r="C57" s="115" t="s">
        <v>28</v>
      </c>
      <c r="G57" s="214"/>
      <c r="H57" s="148">
        <f>IF(D56&lt;J48,(J48-D56)*0.5,0)</f>
        <v>0</v>
      </c>
      <c r="I57" s="122"/>
      <c r="J57" s="192">
        <f>H56+H57</f>
        <v>0</v>
      </c>
    </row>
    <row r="58" spans="1:10" ht="4.6500000000000004" customHeight="1" x14ac:dyDescent="0.2">
      <c r="A58" s="120"/>
      <c r="B58" s="118"/>
      <c r="C58" s="119"/>
      <c r="D58" s="119"/>
      <c r="E58" s="119"/>
      <c r="F58" s="119"/>
      <c r="G58" s="119"/>
      <c r="H58" s="117"/>
      <c r="I58" s="118"/>
      <c r="J58" s="117"/>
    </row>
    <row r="59" spans="1:10" ht="4.6500000000000004" customHeight="1" x14ac:dyDescent="0.25">
      <c r="A59" s="125"/>
      <c r="B59" s="124"/>
      <c r="H59" s="123"/>
      <c r="I59" s="122"/>
      <c r="J59" s="123"/>
    </row>
    <row r="60" spans="1:10" ht="12" x14ac:dyDescent="0.25">
      <c r="A60" s="125">
        <v>9</v>
      </c>
      <c r="B60" s="124" t="s">
        <v>99</v>
      </c>
      <c r="H60" s="123"/>
      <c r="I60" s="124"/>
      <c r="J60" s="121">
        <f>J51+J57</f>
        <v>92620</v>
      </c>
    </row>
    <row r="61" spans="1:10" ht="4.6500000000000004" customHeight="1" x14ac:dyDescent="0.2">
      <c r="A61" s="120"/>
      <c r="B61" s="118"/>
      <c r="C61" s="119"/>
      <c r="D61" s="119"/>
      <c r="E61" s="119"/>
      <c r="F61" s="119"/>
      <c r="G61" s="119"/>
      <c r="H61" s="117"/>
      <c r="I61" s="118"/>
      <c r="J61" s="117"/>
    </row>
    <row r="62" spans="1:10" ht="4.95" customHeight="1" x14ac:dyDescent="0.2"/>
    <row r="63" spans="1:10" ht="12.15" customHeight="1" x14ac:dyDescent="0.2">
      <c r="A63" s="632" t="s">
        <v>232</v>
      </c>
      <c r="B63" s="633"/>
      <c r="C63" s="633"/>
      <c r="D63" s="633"/>
      <c r="E63" s="633"/>
      <c r="F63" s="633"/>
      <c r="G63" s="633"/>
      <c r="H63" s="633"/>
      <c r="I63" s="633"/>
      <c r="J63" s="633"/>
    </row>
    <row r="64" spans="1:10" ht="12.15" customHeight="1" x14ac:dyDescent="0.2">
      <c r="A64" s="633"/>
      <c r="B64" s="633"/>
      <c r="C64" s="633"/>
      <c r="D64" s="633"/>
      <c r="E64" s="633"/>
      <c r="F64" s="633"/>
      <c r="G64" s="633"/>
      <c r="H64" s="633"/>
      <c r="I64" s="633"/>
      <c r="J64" s="633"/>
    </row>
    <row r="65" spans="1:10" ht="12.15" customHeight="1" x14ac:dyDescent="0.2">
      <c r="A65" s="633"/>
      <c r="B65" s="633"/>
      <c r="C65" s="633"/>
      <c r="D65" s="633"/>
      <c r="E65" s="633"/>
      <c r="F65" s="633"/>
      <c r="G65" s="633"/>
      <c r="H65" s="633"/>
      <c r="I65" s="633"/>
      <c r="J65" s="633"/>
    </row>
    <row r="66" spans="1:10" ht="12.15" customHeight="1" x14ac:dyDescent="0.2">
      <c r="A66" s="633"/>
      <c r="B66" s="633"/>
      <c r="C66" s="633"/>
      <c r="D66" s="633"/>
      <c r="E66" s="633"/>
      <c r="F66" s="633"/>
      <c r="G66" s="633"/>
      <c r="H66" s="633"/>
      <c r="I66" s="633"/>
      <c r="J66" s="633"/>
    </row>
    <row r="67" spans="1:10" ht="12.15" customHeight="1" x14ac:dyDescent="0.2">
      <c r="A67" s="633"/>
      <c r="B67" s="633"/>
      <c r="C67" s="633"/>
      <c r="D67" s="633"/>
      <c r="E67" s="633"/>
      <c r="F67" s="633"/>
      <c r="G67" s="633"/>
      <c r="H67" s="633"/>
      <c r="I67" s="633"/>
      <c r="J67" s="633"/>
    </row>
    <row r="68" spans="1:10" ht="12.15" customHeight="1" x14ac:dyDescent="0.2">
      <c r="A68" s="633"/>
      <c r="B68" s="633"/>
      <c r="C68" s="633"/>
      <c r="D68" s="633"/>
      <c r="E68" s="633"/>
      <c r="F68" s="633"/>
      <c r="G68" s="633"/>
      <c r="H68" s="633"/>
      <c r="I68" s="633"/>
      <c r="J68" s="633"/>
    </row>
    <row r="69" spans="1:10" ht="12.15" customHeight="1" x14ac:dyDescent="0.2">
      <c r="A69" s="633"/>
      <c r="B69" s="633"/>
      <c r="C69" s="633"/>
      <c r="D69" s="633"/>
      <c r="E69" s="633"/>
      <c r="F69" s="633"/>
      <c r="G69" s="633"/>
      <c r="H69" s="633"/>
      <c r="I69" s="633"/>
      <c r="J69" s="633"/>
    </row>
    <row r="70" spans="1:10" ht="12.15" customHeight="1" x14ac:dyDescent="0.2">
      <c r="A70" s="633"/>
      <c r="B70" s="633"/>
      <c r="C70" s="633"/>
      <c r="D70" s="633"/>
      <c r="E70" s="633"/>
      <c r="F70" s="633"/>
      <c r="G70" s="633"/>
      <c r="H70" s="633"/>
      <c r="I70" s="633"/>
      <c r="J70" s="633"/>
    </row>
    <row r="71" spans="1:10" ht="12.15" customHeight="1" x14ac:dyDescent="0.2">
      <c r="A71" s="633"/>
      <c r="B71" s="633"/>
      <c r="C71" s="633"/>
      <c r="D71" s="633"/>
      <c r="E71" s="633"/>
      <c r="F71" s="633"/>
      <c r="G71" s="633"/>
      <c r="H71" s="633"/>
      <c r="I71" s="633"/>
      <c r="J71" s="633"/>
    </row>
    <row r="72" spans="1:10" ht="12.15" customHeight="1" x14ac:dyDescent="0.2">
      <c r="A72" s="633"/>
      <c r="B72" s="633"/>
      <c r="C72" s="633"/>
      <c r="D72" s="633"/>
      <c r="E72" s="633"/>
      <c r="F72" s="633"/>
      <c r="G72" s="633"/>
      <c r="H72" s="633"/>
      <c r="I72" s="633"/>
      <c r="J72" s="633"/>
    </row>
    <row r="73" spans="1:10" ht="12.15" customHeight="1" x14ac:dyDescent="0.2">
      <c r="A73" s="633"/>
      <c r="B73" s="633"/>
      <c r="C73" s="633"/>
      <c r="D73" s="633"/>
      <c r="E73" s="633"/>
      <c r="F73" s="633"/>
      <c r="G73" s="633"/>
      <c r="H73" s="633"/>
      <c r="I73" s="633"/>
      <c r="J73" s="633"/>
    </row>
    <row r="74" spans="1:10" ht="12.15" customHeight="1" x14ac:dyDescent="0.2">
      <c r="A74" s="633"/>
      <c r="B74" s="633"/>
      <c r="C74" s="633"/>
      <c r="D74" s="633"/>
      <c r="E74" s="633"/>
      <c r="F74" s="633"/>
      <c r="G74" s="633"/>
      <c r="H74" s="633"/>
      <c r="I74" s="633"/>
      <c r="J74" s="633"/>
    </row>
    <row r="75" spans="1:10" ht="12.15" customHeight="1" x14ac:dyDescent="0.2">
      <c r="A75" s="633"/>
      <c r="B75" s="633"/>
      <c r="C75" s="633"/>
      <c r="D75" s="633"/>
      <c r="E75" s="633"/>
      <c r="F75" s="633"/>
      <c r="G75" s="633"/>
      <c r="H75" s="633"/>
      <c r="I75" s="633"/>
      <c r="J75" s="633"/>
    </row>
    <row r="76" spans="1:10" ht="12.15" customHeight="1" x14ac:dyDescent="0.2">
      <c r="A76" s="633"/>
      <c r="B76" s="633"/>
      <c r="C76" s="633"/>
      <c r="D76" s="633"/>
      <c r="E76" s="633"/>
      <c r="F76" s="633"/>
      <c r="G76" s="633"/>
      <c r="H76" s="633"/>
      <c r="I76" s="633"/>
      <c r="J76" s="633"/>
    </row>
    <row r="77" spans="1:10" ht="12.15" customHeight="1" x14ac:dyDescent="0.2">
      <c r="A77" s="633"/>
      <c r="B77" s="633"/>
      <c r="C77" s="633"/>
      <c r="D77" s="633"/>
      <c r="E77" s="633"/>
      <c r="F77" s="633"/>
      <c r="G77" s="633"/>
      <c r="H77" s="633"/>
      <c r="I77" s="633"/>
      <c r="J77" s="633"/>
    </row>
    <row r="78" spans="1:10" ht="23.25" customHeight="1" x14ac:dyDescent="0.2">
      <c r="A78" s="633"/>
      <c r="B78" s="633"/>
      <c r="C78" s="633"/>
      <c r="D78" s="633"/>
      <c r="E78" s="633"/>
      <c r="F78" s="633"/>
      <c r="G78" s="633"/>
      <c r="H78" s="633"/>
      <c r="I78" s="633"/>
      <c r="J78" s="633"/>
    </row>
    <row r="79" spans="1:10" ht="13.2" x14ac:dyDescent="0.25">
      <c r="A79" s="187"/>
      <c r="B79" s="187"/>
      <c r="C79" s="187"/>
      <c r="D79" s="187"/>
      <c r="E79" s="187"/>
      <c r="F79" s="187"/>
      <c r="G79" s="187"/>
      <c r="H79" s="187"/>
      <c r="I79" s="187"/>
      <c r="J79" s="187"/>
    </row>
    <row r="80" spans="1:10" ht="13.2" x14ac:dyDescent="0.25">
      <c r="A80" s="187"/>
      <c r="B80" s="187"/>
      <c r="C80" s="187"/>
      <c r="D80" s="187"/>
      <c r="E80" s="187"/>
      <c r="F80" s="187"/>
      <c r="G80" s="187"/>
      <c r="H80" s="187"/>
      <c r="I80" s="187"/>
      <c r="J80" s="187"/>
    </row>
    <row r="81" spans="1:10" ht="13.2" x14ac:dyDescent="0.25">
      <c r="A81" s="628"/>
      <c r="B81" s="628"/>
      <c r="C81" s="628"/>
      <c r="D81" s="628"/>
      <c r="E81" s="628"/>
      <c r="F81" s="628"/>
      <c r="G81" s="187"/>
      <c r="H81" s="187"/>
      <c r="I81" s="187"/>
      <c r="J81" s="187"/>
    </row>
    <row r="82" spans="1:10" ht="13.2" x14ac:dyDescent="0.25">
      <c r="A82" s="187"/>
      <c r="B82" s="187"/>
      <c r="C82" s="187"/>
      <c r="D82" s="187"/>
      <c r="E82" s="187"/>
      <c r="F82" s="187"/>
      <c r="G82" s="187"/>
      <c r="H82" s="187"/>
      <c r="I82" s="187"/>
      <c r="J82" s="187"/>
    </row>
    <row r="89" spans="1:10" ht="15" customHeight="1" x14ac:dyDescent="0.2"/>
  </sheetData>
  <sheetProtection algorithmName="SHA-512" hashValue="pvAtlB26XjHStPFzEa2/KAfp5c5xfVj09KUbG/yWS0wxsBzTthYm0RhkUl2ogAicb4dFTFjLTKqY9WcYa3FO+w==" saltValue="WtYd0/oLOi5rAQE2vrjCSQ==" spinCount="100000" sheet="1" objects="1" scenarios="1" selectLockedCells="1"/>
  <mergeCells count="7">
    <mergeCell ref="A81:F81"/>
    <mergeCell ref="B18:F18"/>
    <mergeCell ref="B26:F26"/>
    <mergeCell ref="B27:F27"/>
    <mergeCell ref="B28:F28"/>
    <mergeCell ref="B41:F41"/>
    <mergeCell ref="A63:J78"/>
  </mergeCells>
  <pageMargins left="0.70866141732283472" right="0.70866141732283472" top="0.78740157480314965" bottom="0.78740157480314965" header="0.31496062992125984" footer="0.31496062992125984"/>
  <pageSetup paperSize="9" scale="92" orientation="portrait" r:id="rId1"/>
  <headerFooter>
    <oddHeader>&amp;L&amp;"Arial,Fett"Anlage &amp;A&amp;"Arial,Standard"
zum Vertrag Stadt .... /..............................................&amp;RAngebot vom .................</oddHeader>
    <oddFooter xml:space="preserve">&amp;L&amp;F&amp;RSeite &amp;P - &amp;N </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8831A9-3750-4BC6-9785-CB15B61FC0F0}">
  <sheetPr>
    <tabColor rgb="FF00B050"/>
    <pageSetUpPr fitToPage="1"/>
  </sheetPr>
  <dimension ref="A1:M68"/>
  <sheetViews>
    <sheetView showGridLines="0" showRuler="0" view="pageLayout" topLeftCell="A43" zoomScaleNormal="100" zoomScaleSheetLayoutView="100" workbookViewId="0">
      <selection activeCell="B20" sqref="B20"/>
    </sheetView>
  </sheetViews>
  <sheetFormatPr baseColWidth="10" defaultColWidth="11.33203125" defaultRowHeight="11.4" x14ac:dyDescent="0.2"/>
  <cols>
    <col min="1" max="1" width="4.109375" style="162" customWidth="1"/>
    <col min="2" max="2" width="3.6640625" style="115" customWidth="1"/>
    <col min="3" max="3" width="17.109375" style="115" customWidth="1"/>
    <col min="4" max="10" width="9" style="115" customWidth="1"/>
    <col min="11" max="16384" width="11.33203125" style="115"/>
  </cols>
  <sheetData>
    <row r="1" spans="1:10" ht="4.6500000000000004" customHeight="1" x14ac:dyDescent="0.2">
      <c r="A1" s="161"/>
      <c r="B1" s="128"/>
      <c r="C1" s="128"/>
      <c r="D1" s="128"/>
      <c r="E1" s="128"/>
      <c r="F1" s="128"/>
      <c r="G1" s="128"/>
      <c r="H1" s="128"/>
      <c r="I1" s="128"/>
      <c r="J1" s="126"/>
    </row>
    <row r="2" spans="1:10" ht="12" x14ac:dyDescent="0.25">
      <c r="A2" s="124" t="s">
        <v>171</v>
      </c>
      <c r="J2" s="158"/>
    </row>
    <row r="3" spans="1:10" ht="12.75" customHeight="1" x14ac:dyDescent="0.25">
      <c r="A3" s="191"/>
      <c r="J3" s="158"/>
    </row>
    <row r="4" spans="1:10" ht="4.6500000000000004" customHeight="1" x14ac:dyDescent="0.2">
      <c r="A4" s="118"/>
      <c r="B4" s="119"/>
      <c r="C4" s="119"/>
      <c r="D4" s="119"/>
      <c r="E4" s="119"/>
      <c r="F4" s="119"/>
      <c r="J4" s="123"/>
    </row>
    <row r="5" spans="1:10" ht="4.6500000000000004" customHeight="1" x14ac:dyDescent="0.2">
      <c r="A5" s="190"/>
      <c r="B5" s="128"/>
      <c r="C5" s="128"/>
      <c r="D5" s="128"/>
      <c r="E5" s="128"/>
      <c r="F5" s="128"/>
      <c r="G5" s="128"/>
      <c r="H5" s="128"/>
      <c r="I5" s="128"/>
      <c r="J5" s="126"/>
    </row>
    <row r="6" spans="1:10" ht="12" x14ac:dyDescent="0.25">
      <c r="A6" s="124" t="s">
        <v>477</v>
      </c>
      <c r="F6" s="136"/>
      <c r="G6" s="155"/>
      <c r="J6" s="123"/>
    </row>
    <row r="7" spans="1:10" ht="12" x14ac:dyDescent="0.25">
      <c r="A7" s="124" t="s">
        <v>468</v>
      </c>
      <c r="B7" s="136"/>
      <c r="D7" s="116"/>
      <c r="E7" s="116"/>
      <c r="J7" s="123"/>
    </row>
    <row r="8" spans="1:10" ht="12" x14ac:dyDescent="0.25">
      <c r="A8" s="124"/>
      <c r="B8" s="136"/>
      <c r="D8" s="116"/>
      <c r="E8" s="116"/>
      <c r="J8" s="123"/>
    </row>
    <row r="9" spans="1:10" ht="12" x14ac:dyDescent="0.25">
      <c r="A9" s="124"/>
      <c r="B9" s="136"/>
      <c r="D9" s="116"/>
      <c r="E9" s="116"/>
      <c r="J9" s="123"/>
    </row>
    <row r="10" spans="1:10" ht="12" x14ac:dyDescent="0.25">
      <c r="A10" s="124"/>
      <c r="B10" s="136"/>
      <c r="D10" s="116"/>
      <c r="E10" s="116"/>
      <c r="J10" s="123"/>
    </row>
    <row r="11" spans="1:10" ht="12" x14ac:dyDescent="0.25">
      <c r="A11" s="124"/>
      <c r="B11" s="136"/>
      <c r="D11" s="116"/>
      <c r="E11" s="116"/>
      <c r="J11" s="123"/>
    </row>
    <row r="12" spans="1:10" ht="4.6500000000000004" customHeight="1" x14ac:dyDescent="0.2">
      <c r="A12" s="118"/>
      <c r="B12" s="119"/>
      <c r="C12" s="119"/>
      <c r="D12" s="119"/>
      <c r="E12" s="119"/>
      <c r="F12" s="119"/>
      <c r="G12" s="119"/>
      <c r="H12" s="119"/>
      <c r="I12" s="119"/>
      <c r="J12" s="117"/>
    </row>
    <row r="13" spans="1:10" ht="4.6500000000000004" customHeight="1" x14ac:dyDescent="0.2">
      <c r="A13" s="189"/>
      <c r="J13" s="128"/>
    </row>
    <row r="14" spans="1:10" ht="4.6500000000000004" customHeight="1" x14ac:dyDescent="0.2">
      <c r="A14" s="181"/>
      <c r="B14" s="127"/>
      <c r="C14" s="128"/>
      <c r="D14" s="128"/>
      <c r="E14" s="128"/>
      <c r="F14" s="128"/>
      <c r="G14" s="128"/>
      <c r="H14" s="128"/>
      <c r="I14" s="128"/>
      <c r="J14" s="126"/>
    </row>
    <row r="15" spans="1:10" ht="12" x14ac:dyDescent="0.25">
      <c r="A15" s="151" t="s">
        <v>5</v>
      </c>
      <c r="B15" s="124" t="s">
        <v>172</v>
      </c>
      <c r="J15" s="123"/>
    </row>
    <row r="16" spans="1:10" x14ac:dyDescent="0.2">
      <c r="A16" s="185" t="s">
        <v>9</v>
      </c>
      <c r="B16" s="118" t="s">
        <v>120</v>
      </c>
      <c r="C16" s="119"/>
      <c r="D16" s="119"/>
      <c r="E16" s="119"/>
      <c r="F16" s="119"/>
      <c r="G16" s="119"/>
      <c r="H16" s="119"/>
      <c r="I16" s="119"/>
      <c r="J16" s="117"/>
    </row>
    <row r="17" spans="1:13" ht="4.6500000000000004" customHeight="1" x14ac:dyDescent="0.2">
      <c r="A17" s="181"/>
      <c r="D17" s="127"/>
      <c r="I17" s="127"/>
      <c r="J17" s="126"/>
    </row>
    <row r="18" spans="1:13" x14ac:dyDescent="0.2">
      <c r="A18" s="179" t="s">
        <v>22</v>
      </c>
      <c r="B18" s="634" t="s">
        <v>76</v>
      </c>
      <c r="C18" s="635"/>
      <c r="D18" s="634" t="s">
        <v>77</v>
      </c>
      <c r="E18" s="636"/>
      <c r="F18" s="636"/>
      <c r="G18" s="636"/>
      <c r="H18" s="635"/>
      <c r="I18" s="636" t="s">
        <v>146</v>
      </c>
      <c r="J18" s="635"/>
    </row>
    <row r="19" spans="1:13" x14ac:dyDescent="0.2">
      <c r="A19" s="176"/>
      <c r="B19" s="634" t="s">
        <v>173</v>
      </c>
      <c r="C19" s="635"/>
      <c r="D19" s="151" t="s">
        <v>78</v>
      </c>
      <c r="E19" s="151" t="s">
        <v>142</v>
      </c>
      <c r="F19" s="151" t="s">
        <v>79</v>
      </c>
      <c r="G19" s="151" t="s">
        <v>103</v>
      </c>
      <c r="H19" s="151" t="s">
        <v>78</v>
      </c>
      <c r="I19" s="151" t="s">
        <v>153</v>
      </c>
      <c r="J19" s="167" t="s">
        <v>80</v>
      </c>
    </row>
    <row r="20" spans="1:13" x14ac:dyDescent="0.2">
      <c r="A20" s="176"/>
      <c r="B20" s="164" t="s">
        <v>81</v>
      </c>
      <c r="C20" s="167" t="s">
        <v>34</v>
      </c>
      <c r="D20" s="151" t="s">
        <v>142</v>
      </c>
      <c r="E20" s="151"/>
      <c r="F20" s="151" t="s">
        <v>141</v>
      </c>
      <c r="G20" s="151"/>
      <c r="H20" s="151" t="s">
        <v>103</v>
      </c>
      <c r="I20" s="151" t="s">
        <v>152</v>
      </c>
      <c r="J20" s="167"/>
    </row>
    <row r="21" spans="1:13" ht="4.6500000000000004" customHeight="1" x14ac:dyDescent="0.2">
      <c r="A21" s="176"/>
      <c r="B21" s="178"/>
      <c r="C21" s="117"/>
      <c r="D21" s="178"/>
      <c r="E21" s="178"/>
      <c r="F21" s="178"/>
      <c r="G21" s="178"/>
      <c r="H21" s="178"/>
      <c r="I21" s="178"/>
      <c r="J21" s="117"/>
    </row>
    <row r="22" spans="1:13" ht="4.6500000000000004" customHeight="1" x14ac:dyDescent="0.2">
      <c r="A22" s="176"/>
      <c r="B22" s="164"/>
      <c r="C22" s="123"/>
      <c r="D22" s="164"/>
      <c r="E22" s="164"/>
      <c r="F22" s="164"/>
      <c r="G22" s="164"/>
      <c r="H22" s="164"/>
      <c r="I22" s="164"/>
      <c r="J22" s="123"/>
    </row>
    <row r="23" spans="1:13" x14ac:dyDescent="0.2">
      <c r="A23" s="176"/>
      <c r="B23" s="151">
        <v>1</v>
      </c>
      <c r="C23" s="123" t="s">
        <v>174</v>
      </c>
      <c r="D23" s="151"/>
      <c r="E23" s="151"/>
      <c r="F23" s="151"/>
      <c r="G23" s="151"/>
      <c r="H23" s="151"/>
      <c r="I23" s="637" t="s">
        <v>256</v>
      </c>
      <c r="J23" s="637">
        <v>3</v>
      </c>
    </row>
    <row r="24" spans="1:13" ht="12.15" customHeight="1" x14ac:dyDescent="0.2">
      <c r="A24" s="176"/>
      <c r="B24" s="151"/>
      <c r="C24" s="123" t="s">
        <v>175</v>
      </c>
      <c r="D24" s="151">
        <v>1</v>
      </c>
      <c r="E24" s="151">
        <v>2</v>
      </c>
      <c r="F24" s="151">
        <v>3</v>
      </c>
      <c r="G24" s="151">
        <v>4</v>
      </c>
      <c r="H24" s="151">
        <v>5</v>
      </c>
      <c r="I24" s="638"/>
      <c r="J24" s="638"/>
    </row>
    <row r="25" spans="1:13" ht="12.15" customHeight="1" x14ac:dyDescent="0.2">
      <c r="A25" s="176"/>
      <c r="B25" s="185"/>
      <c r="C25" s="117" t="s">
        <v>176</v>
      </c>
      <c r="D25" s="178"/>
      <c r="E25" s="178"/>
      <c r="F25" s="178"/>
      <c r="G25" s="178"/>
      <c r="H25" s="178"/>
      <c r="I25" s="639"/>
      <c r="J25" s="639"/>
    </row>
    <row r="26" spans="1:13" ht="13.2" x14ac:dyDescent="0.25">
      <c r="A26" s="176"/>
      <c r="B26" s="151">
        <v>2</v>
      </c>
      <c r="C26" s="164" t="s">
        <v>177</v>
      </c>
      <c r="D26" s="641">
        <v>1</v>
      </c>
      <c r="E26" s="641">
        <v>2</v>
      </c>
      <c r="F26" s="641">
        <v>3</v>
      </c>
      <c r="G26" s="641">
        <v>4</v>
      </c>
      <c r="H26" s="641">
        <v>5</v>
      </c>
      <c r="I26" s="637" t="s">
        <v>142</v>
      </c>
      <c r="J26" s="637">
        <v>2</v>
      </c>
      <c r="M26" s="187"/>
    </row>
    <row r="27" spans="1:13" ht="13.2" x14ac:dyDescent="0.2">
      <c r="A27" s="176"/>
      <c r="B27" s="185"/>
      <c r="C27" s="178" t="s">
        <v>178</v>
      </c>
      <c r="D27" s="642"/>
      <c r="E27" s="642"/>
      <c r="F27" s="642"/>
      <c r="G27" s="642"/>
      <c r="H27" s="642"/>
      <c r="I27" s="639"/>
      <c r="J27" s="639"/>
    </row>
    <row r="28" spans="1:13" x14ac:dyDescent="0.2">
      <c r="A28" s="176"/>
      <c r="B28" s="151">
        <v>3</v>
      </c>
      <c r="C28" s="123" t="s">
        <v>179</v>
      </c>
      <c r="D28" s="641">
        <v>1</v>
      </c>
      <c r="E28" s="641">
        <v>2</v>
      </c>
      <c r="F28" s="641">
        <v>3</v>
      </c>
      <c r="G28" s="641">
        <v>4</v>
      </c>
      <c r="H28" s="641">
        <v>5</v>
      </c>
      <c r="I28" s="637" t="s">
        <v>256</v>
      </c>
      <c r="J28" s="637">
        <v>3</v>
      </c>
    </row>
    <row r="29" spans="1:13" ht="12.15" customHeight="1" x14ac:dyDescent="0.2">
      <c r="A29" s="176"/>
      <c r="B29" s="151"/>
      <c r="C29" s="123" t="s">
        <v>180</v>
      </c>
      <c r="D29" s="641"/>
      <c r="E29" s="643"/>
      <c r="F29" s="643"/>
      <c r="G29" s="643"/>
      <c r="H29" s="643"/>
      <c r="I29" s="638"/>
      <c r="J29" s="638"/>
    </row>
    <row r="30" spans="1:13" ht="12.15" customHeight="1" x14ac:dyDescent="0.2">
      <c r="A30" s="176"/>
      <c r="B30" s="185"/>
      <c r="C30" s="117" t="s">
        <v>181</v>
      </c>
      <c r="D30" s="642"/>
      <c r="E30" s="644"/>
      <c r="F30" s="644"/>
      <c r="G30" s="644"/>
      <c r="H30" s="644"/>
      <c r="I30" s="639"/>
      <c r="J30" s="639"/>
    </row>
    <row r="31" spans="1:13" x14ac:dyDescent="0.2">
      <c r="A31" s="176"/>
      <c r="B31" s="186">
        <v>4</v>
      </c>
      <c r="C31" s="126" t="s">
        <v>182</v>
      </c>
      <c r="D31" s="646" t="s">
        <v>82</v>
      </c>
      <c r="E31" s="646" t="s">
        <v>183</v>
      </c>
      <c r="F31" s="647" t="s">
        <v>83</v>
      </c>
      <c r="G31" s="647" t="s">
        <v>84</v>
      </c>
      <c r="H31" s="647" t="s">
        <v>184</v>
      </c>
      <c r="I31" s="640" t="s">
        <v>256</v>
      </c>
      <c r="J31" s="640">
        <v>6</v>
      </c>
    </row>
    <row r="32" spans="1:13" ht="12.15" customHeight="1" x14ac:dyDescent="0.2">
      <c r="A32" s="176"/>
      <c r="B32" s="151"/>
      <c r="C32" s="123" t="s">
        <v>185</v>
      </c>
      <c r="D32" s="643"/>
      <c r="E32" s="643"/>
      <c r="F32" s="641"/>
      <c r="G32" s="641"/>
      <c r="H32" s="643"/>
      <c r="I32" s="638"/>
      <c r="J32" s="637"/>
    </row>
    <row r="33" spans="1:10" ht="12.15" customHeight="1" x14ac:dyDescent="0.2">
      <c r="A33" s="176"/>
      <c r="B33" s="151"/>
      <c r="C33" s="123" t="s">
        <v>186</v>
      </c>
      <c r="D33" s="643"/>
      <c r="E33" s="643"/>
      <c r="F33" s="641"/>
      <c r="G33" s="641"/>
      <c r="H33" s="643"/>
      <c r="I33" s="638"/>
      <c r="J33" s="637"/>
    </row>
    <row r="34" spans="1:10" ht="12.15" customHeight="1" x14ac:dyDescent="0.2">
      <c r="A34" s="176"/>
      <c r="B34" s="185"/>
      <c r="C34" s="117" t="s">
        <v>151</v>
      </c>
      <c r="D34" s="644"/>
      <c r="E34" s="644"/>
      <c r="F34" s="642"/>
      <c r="G34" s="642"/>
      <c r="H34" s="644"/>
      <c r="I34" s="639"/>
      <c r="J34" s="645"/>
    </row>
    <row r="35" spans="1:10" x14ac:dyDescent="0.2">
      <c r="A35" s="176"/>
      <c r="B35" s="151">
        <v>5</v>
      </c>
      <c r="C35" s="123" t="s">
        <v>187</v>
      </c>
      <c r="D35" s="641" t="s">
        <v>188</v>
      </c>
      <c r="E35" s="641" t="s">
        <v>189</v>
      </c>
      <c r="F35" s="641" t="s">
        <v>190</v>
      </c>
      <c r="G35" s="641" t="s">
        <v>191</v>
      </c>
      <c r="H35" s="641" t="s">
        <v>192</v>
      </c>
      <c r="I35" s="640" t="s">
        <v>256</v>
      </c>
      <c r="J35" s="637">
        <v>8</v>
      </c>
    </row>
    <row r="36" spans="1:10" ht="12.15" customHeight="1" x14ac:dyDescent="0.2">
      <c r="A36" s="176"/>
      <c r="B36" s="164"/>
      <c r="C36" s="123" t="s">
        <v>193</v>
      </c>
      <c r="D36" s="641"/>
      <c r="E36" s="641"/>
      <c r="F36" s="641"/>
      <c r="G36" s="641"/>
      <c r="H36" s="641"/>
      <c r="I36" s="638"/>
      <c r="J36" s="638"/>
    </row>
    <row r="37" spans="1:10" ht="4.6500000000000004" customHeight="1" x14ac:dyDescent="0.25">
      <c r="A37" s="172"/>
      <c r="B37" s="178"/>
      <c r="C37" s="117"/>
      <c r="D37" s="178"/>
      <c r="E37" s="178"/>
      <c r="F37" s="178"/>
      <c r="G37" s="178"/>
      <c r="H37" s="119"/>
      <c r="I37" s="184"/>
      <c r="J37" s="183"/>
    </row>
    <row r="38" spans="1:10" ht="4.6500000000000004" customHeight="1" x14ac:dyDescent="0.2">
      <c r="A38" s="181"/>
      <c r="B38" s="127"/>
      <c r="C38" s="126"/>
      <c r="D38" s="180"/>
      <c r="E38" s="180"/>
      <c r="F38" s="180"/>
      <c r="G38" s="180"/>
      <c r="H38" s="180"/>
      <c r="I38" s="180"/>
      <c r="J38" s="180"/>
    </row>
    <row r="39" spans="1:10" ht="13.2" x14ac:dyDescent="0.2">
      <c r="A39" s="179" t="s">
        <v>23</v>
      </c>
      <c r="B39" s="122" t="s">
        <v>194</v>
      </c>
      <c r="C39" s="123"/>
      <c r="D39" s="151" t="s">
        <v>85</v>
      </c>
      <c r="E39" s="151" t="s">
        <v>195</v>
      </c>
      <c r="F39" s="151" t="s">
        <v>196</v>
      </c>
      <c r="G39" s="151" t="s">
        <v>197</v>
      </c>
      <c r="H39" s="188" t="s">
        <v>198</v>
      </c>
      <c r="I39" s="164"/>
      <c r="J39" s="182">
        <f>J23+J26+J28+J31+J35</f>
        <v>22</v>
      </c>
    </row>
    <row r="40" spans="1:10" ht="4.6500000000000004" customHeight="1" x14ac:dyDescent="0.2">
      <c r="A40" s="172"/>
      <c r="B40" s="118"/>
      <c r="C40" s="117"/>
      <c r="D40" s="178"/>
      <c r="E40" s="178"/>
      <c r="F40" s="178"/>
      <c r="G40" s="178"/>
      <c r="H40" s="178"/>
      <c r="I40" s="164"/>
      <c r="J40" s="117"/>
    </row>
    <row r="41" spans="1:10" ht="4.6500000000000004" customHeight="1" x14ac:dyDescent="0.2">
      <c r="A41" s="181"/>
      <c r="B41" s="127"/>
      <c r="C41" s="126"/>
      <c r="D41" s="180"/>
      <c r="E41" s="180"/>
      <c r="F41" s="180"/>
      <c r="G41" s="180"/>
      <c r="H41" s="180"/>
      <c r="I41" s="180"/>
      <c r="J41" s="126"/>
    </row>
    <row r="42" spans="1:10" x14ac:dyDescent="0.2">
      <c r="A42" s="179" t="s">
        <v>58</v>
      </c>
      <c r="B42" s="122" t="s">
        <v>150</v>
      </c>
      <c r="C42" s="123"/>
      <c r="D42" s="641" t="s">
        <v>24</v>
      </c>
      <c r="E42" s="641" t="s">
        <v>25</v>
      </c>
      <c r="F42" s="641" t="s">
        <v>26</v>
      </c>
      <c r="G42" s="641" t="s">
        <v>71</v>
      </c>
      <c r="H42" s="641" t="s">
        <v>86</v>
      </c>
      <c r="I42" s="637" t="s">
        <v>256</v>
      </c>
      <c r="J42" s="653" t="s">
        <v>26</v>
      </c>
    </row>
    <row r="43" spans="1:10" ht="12.15" customHeight="1" x14ac:dyDescent="0.2">
      <c r="A43" s="176"/>
      <c r="B43" s="122" t="s">
        <v>199</v>
      </c>
      <c r="C43" s="123"/>
      <c r="D43" s="643"/>
      <c r="E43" s="643"/>
      <c r="F43" s="643"/>
      <c r="G43" s="643"/>
      <c r="H43" s="643"/>
      <c r="I43" s="638"/>
      <c r="J43" s="654"/>
    </row>
    <row r="44" spans="1:10" ht="4.6500000000000004" customHeight="1" x14ac:dyDescent="0.2">
      <c r="A44" s="172"/>
      <c r="B44" s="119"/>
      <c r="C44" s="117"/>
      <c r="D44" s="178"/>
      <c r="E44" s="178"/>
      <c r="F44" s="178"/>
      <c r="G44" s="178"/>
      <c r="H44" s="118"/>
      <c r="I44" s="178"/>
      <c r="J44" s="117"/>
    </row>
    <row r="45" spans="1:10" ht="5.25" customHeight="1" x14ac:dyDescent="0.2">
      <c r="A45" s="176"/>
      <c r="J45" s="123"/>
    </row>
    <row r="46" spans="1:10" x14ac:dyDescent="0.2">
      <c r="A46" s="176"/>
      <c r="B46" s="177" t="s">
        <v>87</v>
      </c>
      <c r="C46" s="174" t="s">
        <v>200</v>
      </c>
      <c r="D46" s="174"/>
      <c r="E46" s="174"/>
      <c r="F46" s="174"/>
      <c r="G46" s="174"/>
      <c r="H46" s="174"/>
      <c r="I46" s="174"/>
      <c r="J46" s="173"/>
    </row>
    <row r="47" spans="1:10" x14ac:dyDescent="0.2">
      <c r="A47" s="176"/>
      <c r="B47" s="177" t="s">
        <v>201</v>
      </c>
      <c r="C47" s="174" t="s">
        <v>88</v>
      </c>
      <c r="D47" s="174"/>
      <c r="E47" s="174"/>
      <c r="F47" s="174"/>
      <c r="G47" s="174"/>
      <c r="H47" s="174"/>
      <c r="I47" s="174"/>
      <c r="J47" s="173"/>
    </row>
    <row r="48" spans="1:10" x14ac:dyDescent="0.2">
      <c r="A48" s="176"/>
      <c r="B48" s="175"/>
      <c r="C48" s="174" t="s">
        <v>202</v>
      </c>
      <c r="D48" s="174"/>
      <c r="E48" s="174"/>
      <c r="F48" s="174"/>
      <c r="G48" s="174"/>
      <c r="H48" s="174"/>
      <c r="I48" s="174"/>
      <c r="J48" s="173"/>
    </row>
    <row r="49" spans="1:10" x14ac:dyDescent="0.2">
      <c r="A49" s="176"/>
      <c r="B49" s="175"/>
      <c r="C49" s="174" t="s">
        <v>89</v>
      </c>
      <c r="D49" s="174"/>
      <c r="E49" s="174"/>
      <c r="F49" s="174"/>
      <c r="G49" s="174"/>
      <c r="H49" s="174"/>
      <c r="I49" s="174"/>
      <c r="J49" s="173"/>
    </row>
    <row r="50" spans="1:10" ht="5.25" customHeight="1" x14ac:dyDescent="0.2">
      <c r="A50" s="172"/>
      <c r="B50" s="171"/>
      <c r="C50" s="170" t="s">
        <v>67</v>
      </c>
      <c r="D50" s="170"/>
      <c r="E50" s="170"/>
      <c r="F50" s="170"/>
      <c r="G50" s="170"/>
      <c r="H50" s="170"/>
      <c r="I50" s="170"/>
      <c r="J50" s="169"/>
    </row>
    <row r="51" spans="1:10" ht="4.6500000000000004" customHeight="1" x14ac:dyDescent="0.2">
      <c r="A51" s="189"/>
      <c r="B51" s="142"/>
      <c r="C51" s="142"/>
      <c r="D51" s="142"/>
      <c r="E51" s="142"/>
      <c r="F51" s="142"/>
      <c r="G51" s="142"/>
      <c r="H51" s="142"/>
      <c r="I51" s="142"/>
      <c r="J51" s="142"/>
    </row>
    <row r="52" spans="1:10" ht="12" hidden="1" x14ac:dyDescent="0.25">
      <c r="A52" s="186"/>
      <c r="B52" s="127"/>
      <c r="C52" s="128"/>
      <c r="D52" s="128"/>
      <c r="E52" s="128"/>
      <c r="F52" s="128"/>
      <c r="G52" s="128"/>
      <c r="H52" s="128"/>
      <c r="I52" s="128"/>
      <c r="J52" s="215"/>
    </row>
    <row r="53" spans="1:10" ht="12" hidden="1" x14ac:dyDescent="0.25">
      <c r="A53" s="166" t="s">
        <v>149</v>
      </c>
      <c r="B53" s="136" t="s">
        <v>148</v>
      </c>
      <c r="J53" s="168"/>
    </row>
    <row r="54" spans="1:10" hidden="1" x14ac:dyDescent="0.2">
      <c r="A54" s="216"/>
      <c r="B54" s="119"/>
      <c r="C54" s="119"/>
      <c r="D54" s="119"/>
      <c r="E54" s="119"/>
      <c r="F54" s="119"/>
      <c r="G54" s="119"/>
      <c r="H54" s="119"/>
      <c r="I54" s="119"/>
      <c r="J54" s="117"/>
    </row>
    <row r="55" spans="1:10" hidden="1" x14ac:dyDescent="0.2">
      <c r="A55" s="165"/>
      <c r="D55" s="122"/>
      <c r="I55" s="122"/>
      <c r="J55" s="123"/>
    </row>
    <row r="56" spans="1:10" hidden="1" x14ac:dyDescent="0.2">
      <c r="A56" s="166" t="s">
        <v>14</v>
      </c>
      <c r="B56" s="634" t="s">
        <v>76</v>
      </c>
      <c r="C56" s="635"/>
      <c r="D56" s="634" t="s">
        <v>147</v>
      </c>
      <c r="E56" s="636"/>
      <c r="F56" s="636"/>
      <c r="G56" s="636"/>
      <c r="H56" s="635"/>
      <c r="I56" s="634" t="s">
        <v>146</v>
      </c>
      <c r="J56" s="635"/>
    </row>
    <row r="57" spans="1:10" hidden="1" x14ac:dyDescent="0.2">
      <c r="A57" s="165"/>
      <c r="B57" s="634"/>
      <c r="C57" s="635"/>
      <c r="D57" s="151" t="s">
        <v>78</v>
      </c>
      <c r="E57" s="151" t="s">
        <v>142</v>
      </c>
      <c r="F57" s="151" t="s">
        <v>79</v>
      </c>
      <c r="G57" s="151" t="s">
        <v>145</v>
      </c>
      <c r="H57" s="151" t="s">
        <v>78</v>
      </c>
      <c r="I57" s="151" t="s">
        <v>144</v>
      </c>
      <c r="J57" s="167" t="s">
        <v>143</v>
      </c>
    </row>
    <row r="58" spans="1:10" hidden="1" x14ac:dyDescent="0.2">
      <c r="A58" s="165"/>
      <c r="B58" s="122"/>
      <c r="C58" s="167"/>
      <c r="D58" s="151" t="s">
        <v>142</v>
      </c>
      <c r="E58" s="151"/>
      <c r="F58" s="151" t="s">
        <v>141</v>
      </c>
      <c r="G58" s="151" t="s">
        <v>141</v>
      </c>
      <c r="H58" s="151" t="s">
        <v>140</v>
      </c>
      <c r="I58" s="151" t="s">
        <v>139</v>
      </c>
      <c r="J58" s="167" t="s">
        <v>138</v>
      </c>
    </row>
    <row r="59" spans="1:10" hidden="1" x14ac:dyDescent="0.2">
      <c r="A59" s="216"/>
      <c r="B59" s="118"/>
      <c r="C59" s="117"/>
      <c r="D59" s="178"/>
      <c r="E59" s="178"/>
      <c r="F59" s="178"/>
      <c r="G59" s="178"/>
      <c r="H59" s="178"/>
      <c r="I59" s="178"/>
      <c r="J59" s="117"/>
    </row>
    <row r="60" spans="1:10" hidden="1" x14ac:dyDescent="0.2">
      <c r="A60" s="165"/>
      <c r="B60" s="122"/>
      <c r="C60" s="123"/>
      <c r="D60" s="164"/>
      <c r="E60" s="164"/>
      <c r="F60" s="164"/>
      <c r="G60" s="164"/>
      <c r="H60" s="164"/>
      <c r="I60" s="164"/>
      <c r="J60" s="123"/>
    </row>
    <row r="61" spans="1:10" hidden="1" x14ac:dyDescent="0.2">
      <c r="A61" s="166" t="s">
        <v>16</v>
      </c>
      <c r="B61" s="655" t="s">
        <v>137</v>
      </c>
      <c r="C61" s="656"/>
      <c r="D61" s="648" t="s">
        <v>136</v>
      </c>
      <c r="E61" s="648" t="s">
        <v>135</v>
      </c>
      <c r="F61" s="648" t="s">
        <v>134</v>
      </c>
      <c r="G61" s="648" t="s">
        <v>133</v>
      </c>
      <c r="H61" s="648" t="s">
        <v>132</v>
      </c>
      <c r="I61" s="649"/>
      <c r="J61" s="651"/>
    </row>
    <row r="62" spans="1:10" hidden="1" x14ac:dyDescent="0.2">
      <c r="A62" s="165"/>
      <c r="B62" s="657"/>
      <c r="C62" s="656"/>
      <c r="D62" s="648"/>
      <c r="E62" s="648"/>
      <c r="F62" s="648"/>
      <c r="G62" s="648"/>
      <c r="H62" s="648"/>
      <c r="I62" s="650"/>
      <c r="J62" s="652"/>
    </row>
    <row r="63" spans="1:10" hidden="1" x14ac:dyDescent="0.2">
      <c r="A63" s="120"/>
      <c r="B63" s="118"/>
      <c r="C63" s="117"/>
      <c r="D63" s="178"/>
      <c r="E63" s="178"/>
      <c r="F63" s="178"/>
      <c r="G63" s="178"/>
      <c r="H63" s="119"/>
      <c r="I63" s="178"/>
      <c r="J63" s="117"/>
    </row>
    <row r="64" spans="1:10" hidden="1" x14ac:dyDescent="0.2">
      <c r="A64" s="161"/>
      <c r="B64" s="128"/>
      <c r="C64" s="128"/>
      <c r="D64" s="128"/>
      <c r="E64" s="128"/>
      <c r="F64" s="128"/>
      <c r="G64" s="128"/>
      <c r="H64" s="128"/>
      <c r="I64" s="128"/>
      <c r="J64" s="126"/>
    </row>
    <row r="65" spans="1:10" hidden="1" x14ac:dyDescent="0.2">
      <c r="A65" s="163" t="s">
        <v>131</v>
      </c>
      <c r="B65" s="115" t="s">
        <v>130</v>
      </c>
      <c r="J65" s="123"/>
    </row>
    <row r="66" spans="1:10" hidden="1" x14ac:dyDescent="0.2">
      <c r="A66" s="163"/>
      <c r="B66" s="115" t="s">
        <v>129</v>
      </c>
      <c r="J66" s="123"/>
    </row>
    <row r="67" spans="1:10" hidden="1" x14ac:dyDescent="0.2">
      <c r="A67" s="163"/>
      <c r="B67" s="115" t="s">
        <v>128</v>
      </c>
      <c r="J67" s="123"/>
    </row>
    <row r="68" spans="1:10" hidden="1" x14ac:dyDescent="0.2">
      <c r="A68" s="157"/>
      <c r="B68" s="119"/>
      <c r="C68" s="119"/>
      <c r="D68" s="119"/>
      <c r="E68" s="119"/>
      <c r="F68" s="119"/>
      <c r="G68" s="119"/>
      <c r="H68" s="119"/>
      <c r="I68" s="119"/>
      <c r="J68" s="117"/>
    </row>
  </sheetData>
  <sheetProtection algorithmName="SHA-512" hashValue="hfWMCSzXYch8daSxSIFtjywP98ubqZCmGWMQUe+/qTyKhxPHQIv93fPJdzy5kSHTNP8nLHzJ2z8qdQIGLulB+Q==" saltValue="/u/C+RuSv9gQ/Hy4P3/VGQ==" spinCount="100000" sheet="1" objects="1" scenarios="1" selectLockedCells="1"/>
  <mergeCells count="53">
    <mergeCell ref="B18:C18"/>
    <mergeCell ref="D18:H18"/>
    <mergeCell ref="I18:J18"/>
    <mergeCell ref="B19:C19"/>
    <mergeCell ref="I23:I25"/>
    <mergeCell ref="J23:J25"/>
    <mergeCell ref="I31:I34"/>
    <mergeCell ref="J26:J27"/>
    <mergeCell ref="D28:D30"/>
    <mergeCell ref="E28:E30"/>
    <mergeCell ref="F28:F30"/>
    <mergeCell ref="G28:G30"/>
    <mergeCell ref="H28:H30"/>
    <mergeCell ref="I28:I30"/>
    <mergeCell ref="J28:J30"/>
    <mergeCell ref="D26:D27"/>
    <mergeCell ref="E26:E27"/>
    <mergeCell ref="F26:F27"/>
    <mergeCell ref="G26:G27"/>
    <mergeCell ref="H26:H27"/>
    <mergeCell ref="I26:I27"/>
    <mergeCell ref="G42:G43"/>
    <mergeCell ref="H42:H43"/>
    <mergeCell ref="I42:I43"/>
    <mergeCell ref="J31:J34"/>
    <mergeCell ref="D35:D36"/>
    <mergeCell ref="E35:E36"/>
    <mergeCell ref="F35:F36"/>
    <mergeCell ref="G35:G36"/>
    <mergeCell ref="H35:H36"/>
    <mergeCell ref="I35:I36"/>
    <mergeCell ref="J35:J36"/>
    <mergeCell ref="D31:D34"/>
    <mergeCell ref="E31:E34"/>
    <mergeCell ref="F31:F34"/>
    <mergeCell ref="G31:G34"/>
    <mergeCell ref="H31:H34"/>
    <mergeCell ref="H61:H62"/>
    <mergeCell ref="I61:I62"/>
    <mergeCell ref="J61:J62"/>
    <mergeCell ref="J42:J43"/>
    <mergeCell ref="B56:C56"/>
    <mergeCell ref="D56:H56"/>
    <mergeCell ref="I56:J56"/>
    <mergeCell ref="B57:C57"/>
    <mergeCell ref="B61:C62"/>
    <mergeCell ref="D61:D62"/>
    <mergeCell ref="E61:E62"/>
    <mergeCell ref="F61:F62"/>
    <mergeCell ref="G61:G62"/>
    <mergeCell ref="D42:D43"/>
    <mergeCell ref="E42:E43"/>
    <mergeCell ref="F42:F43"/>
  </mergeCells>
  <pageMargins left="0.70866141732283472" right="0.70866141732283472" top="0.78740157480314965" bottom="0.78740157480314965" header="0.31496062992125984" footer="0.31496062992125984"/>
  <pageSetup paperSize="9" orientation="portrait" r:id="rId1"/>
  <headerFooter>
    <oddHeader>&amp;L&amp;"Arial,Fett"Anlage &amp;A&amp;"Arial,Standard"
zum Vertrag Stadt .... /..............................................&amp;RAngebot vom .................</oddHeader>
    <oddFooter xml:space="preserve">&amp;L&amp;F&amp;RSeite &amp;P - &amp;N </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09CEE0-E4C4-4E62-BC58-B41804EAF65F}">
  <sheetPr>
    <tabColor rgb="FFFFFF00"/>
    <pageSetUpPr fitToPage="1"/>
  </sheetPr>
  <dimension ref="A1:M88"/>
  <sheetViews>
    <sheetView showGridLines="0" showRuler="0" view="pageLayout" topLeftCell="A30" zoomScaleNormal="70" zoomScaleSheetLayoutView="100" workbookViewId="0">
      <selection activeCell="C30" sqref="C30"/>
    </sheetView>
  </sheetViews>
  <sheetFormatPr baseColWidth="10" defaultColWidth="9" defaultRowHeight="11.4" x14ac:dyDescent="0.2"/>
  <cols>
    <col min="1" max="1" width="4.33203125" style="115" customWidth="1"/>
    <col min="2" max="2" width="10.21875" style="115" customWidth="1"/>
    <col min="3" max="3" width="5.77734375" style="115" customWidth="1"/>
    <col min="4" max="4" width="36.6640625" style="115" customWidth="1"/>
    <col min="5" max="5" width="10" style="115" customWidth="1"/>
    <col min="6" max="6" width="13" style="115" bestFit="1" customWidth="1"/>
    <col min="7" max="7" width="7.33203125" style="115" customWidth="1"/>
    <col min="8" max="8" width="2.109375" style="115" customWidth="1"/>
    <col min="9" max="9" width="12" style="115" customWidth="1"/>
    <col min="10" max="10" width="9.21875" style="115" customWidth="1"/>
    <col min="11" max="11" width="15.6640625" style="115" customWidth="1"/>
    <col min="12" max="16384" width="9" style="115"/>
  </cols>
  <sheetData>
    <row r="1" spans="1:11" ht="4.6500000000000004" customHeight="1" x14ac:dyDescent="0.2">
      <c r="A1" s="665"/>
      <c r="B1" s="666"/>
      <c r="C1" s="666"/>
      <c r="D1" s="666"/>
      <c r="E1" s="666"/>
      <c r="F1" s="666"/>
      <c r="G1" s="666"/>
      <c r="H1" s="666"/>
      <c r="I1" s="666"/>
      <c r="J1" s="666"/>
      <c r="K1" s="667"/>
    </row>
    <row r="2" spans="1:11" ht="12" x14ac:dyDescent="0.25">
      <c r="A2" s="668" t="s">
        <v>203</v>
      </c>
      <c r="B2" s="669"/>
      <c r="C2" s="669"/>
      <c r="D2" s="669"/>
      <c r="E2" s="669"/>
      <c r="F2" s="669"/>
      <c r="G2" s="669"/>
      <c r="H2" s="669"/>
      <c r="I2" s="669"/>
      <c r="J2" s="669"/>
      <c r="K2" s="670"/>
    </row>
    <row r="3" spans="1:11" ht="12" x14ac:dyDescent="0.25">
      <c r="A3" s="668" t="s">
        <v>204</v>
      </c>
      <c r="B3" s="669"/>
      <c r="C3" s="669"/>
      <c r="D3" s="669"/>
      <c r="E3" s="669"/>
      <c r="F3" s="669"/>
      <c r="G3" s="669"/>
      <c r="H3" s="669"/>
      <c r="I3" s="669"/>
      <c r="J3" s="669"/>
      <c r="K3" s="671"/>
    </row>
    <row r="4" spans="1:11" ht="5.25" customHeight="1" x14ac:dyDescent="0.2">
      <c r="A4" s="672"/>
      <c r="B4" s="673"/>
      <c r="C4" s="673"/>
      <c r="D4" s="673"/>
      <c r="E4" s="673"/>
      <c r="F4" s="673"/>
      <c r="G4" s="673"/>
      <c r="H4" s="673"/>
      <c r="I4" s="674"/>
      <c r="J4" s="674"/>
      <c r="K4" s="675"/>
    </row>
    <row r="5" spans="1:11" ht="4.6500000000000004" customHeight="1" x14ac:dyDescent="0.2">
      <c r="A5" s="676"/>
      <c r="B5" s="665"/>
      <c r="C5" s="666"/>
      <c r="D5" s="666"/>
      <c r="E5" s="666"/>
      <c r="F5" s="666"/>
      <c r="G5" s="666"/>
      <c r="H5" s="666"/>
      <c r="I5" s="666"/>
      <c r="J5" s="666"/>
      <c r="K5" s="667"/>
    </row>
    <row r="6" spans="1:11" ht="12" x14ac:dyDescent="0.25">
      <c r="A6" s="677" t="s">
        <v>5</v>
      </c>
      <c r="B6" s="668" t="s">
        <v>458</v>
      </c>
      <c r="C6" s="669"/>
      <c r="D6" s="669"/>
      <c r="E6" s="669"/>
      <c r="F6" s="669"/>
      <c r="G6" s="678"/>
      <c r="H6" s="679"/>
      <c r="I6" s="669"/>
      <c r="J6" s="669"/>
      <c r="K6" s="680"/>
    </row>
    <row r="7" spans="1:11" ht="12" x14ac:dyDescent="0.25">
      <c r="A7" s="677" t="s">
        <v>9</v>
      </c>
      <c r="B7" s="668" t="s">
        <v>536</v>
      </c>
      <c r="C7" s="681"/>
      <c r="D7" s="682"/>
      <c r="E7" s="682"/>
      <c r="F7" s="682"/>
      <c r="G7" s="669"/>
      <c r="H7" s="669"/>
      <c r="I7" s="669"/>
      <c r="J7" s="669"/>
      <c r="K7" s="680"/>
    </row>
    <row r="8" spans="1:11" ht="4.6500000000000004" customHeight="1" x14ac:dyDescent="0.2">
      <c r="A8" s="683"/>
      <c r="B8" s="673"/>
      <c r="C8" s="673"/>
      <c r="D8" s="673"/>
      <c r="E8" s="673"/>
      <c r="F8" s="673"/>
      <c r="G8" s="673"/>
      <c r="H8" s="673"/>
      <c r="I8" s="673"/>
      <c r="J8" s="673"/>
      <c r="K8" s="684"/>
    </row>
    <row r="9" spans="1:11" ht="4.6500000000000004" customHeight="1" x14ac:dyDescent="0.2">
      <c r="A9" s="673"/>
      <c r="B9" s="673"/>
      <c r="C9" s="673"/>
      <c r="D9" s="673"/>
      <c r="E9" s="673"/>
      <c r="F9" s="673"/>
      <c r="G9" s="673"/>
      <c r="H9" s="673"/>
      <c r="I9" s="673"/>
      <c r="J9" s="673"/>
      <c r="K9" s="673"/>
    </row>
    <row r="10" spans="1:11" ht="4.6500000000000004" customHeight="1" x14ac:dyDescent="0.2">
      <c r="A10" s="676"/>
      <c r="B10" s="665"/>
      <c r="C10" s="666"/>
      <c r="D10" s="666"/>
      <c r="E10" s="666"/>
      <c r="F10" s="666"/>
      <c r="G10" s="666"/>
      <c r="H10" s="666"/>
      <c r="I10" s="666"/>
      <c r="J10" s="666"/>
      <c r="K10" s="667"/>
    </row>
    <row r="11" spans="1:11" ht="12.15" customHeight="1" thickBot="1" x14ac:dyDescent="0.25">
      <c r="A11" s="685">
        <v>1</v>
      </c>
      <c r="B11" s="686" t="s">
        <v>21</v>
      </c>
      <c r="C11" s="669"/>
      <c r="D11" s="669"/>
      <c r="E11" s="669"/>
      <c r="F11" s="669"/>
      <c r="G11" s="669"/>
      <c r="H11" s="669"/>
      <c r="I11" s="669"/>
      <c r="J11" s="669"/>
      <c r="K11" s="680"/>
    </row>
    <row r="12" spans="1:11" ht="12" thickBot="1" x14ac:dyDescent="0.25">
      <c r="A12" s="687" t="s">
        <v>22</v>
      </c>
      <c r="B12" s="688" t="s">
        <v>230</v>
      </c>
      <c r="C12" s="669"/>
      <c r="D12" s="669"/>
      <c r="E12" s="669"/>
      <c r="F12" s="669"/>
      <c r="G12" s="669"/>
      <c r="H12" s="689" t="s">
        <v>65</v>
      </c>
      <c r="I12" s="669" t="s">
        <v>4</v>
      </c>
      <c r="J12" s="669"/>
      <c r="K12" s="680"/>
    </row>
    <row r="13" spans="1:11" ht="12" thickBot="1" x14ac:dyDescent="0.25">
      <c r="A13" s="685"/>
      <c r="B13" s="686"/>
      <c r="C13" s="669"/>
      <c r="D13" s="669"/>
      <c r="E13" s="669"/>
      <c r="F13" s="669"/>
      <c r="G13" s="669"/>
      <c r="H13" s="669"/>
      <c r="I13" s="669"/>
      <c r="J13" s="669"/>
      <c r="K13" s="680"/>
    </row>
    <row r="14" spans="1:11" ht="12" thickBot="1" x14ac:dyDescent="0.25">
      <c r="A14" s="690" t="s">
        <v>23</v>
      </c>
      <c r="B14" s="688" t="s">
        <v>230</v>
      </c>
      <c r="C14" s="669"/>
      <c r="D14" s="669"/>
      <c r="E14" s="669"/>
      <c r="F14" s="669"/>
      <c r="G14" s="669"/>
      <c r="H14" s="689" t="s">
        <v>67</v>
      </c>
      <c r="I14" s="669" t="s">
        <v>239</v>
      </c>
      <c r="J14" s="669"/>
      <c r="K14" s="680"/>
    </row>
    <row r="15" spans="1:11" ht="4.6500000000000004" customHeight="1" x14ac:dyDescent="0.2">
      <c r="A15" s="683"/>
      <c r="B15" s="672"/>
      <c r="C15" s="673"/>
      <c r="D15" s="673"/>
      <c r="E15" s="673"/>
      <c r="F15" s="673"/>
      <c r="G15" s="673"/>
      <c r="H15" s="673"/>
      <c r="I15" s="673"/>
      <c r="J15" s="673"/>
      <c r="K15" s="684"/>
    </row>
    <row r="16" spans="1:11" ht="4.6500000000000004" customHeight="1" x14ac:dyDescent="0.2">
      <c r="A16" s="676"/>
      <c r="B16" s="665"/>
      <c r="C16" s="666"/>
      <c r="D16" s="666"/>
      <c r="E16" s="666"/>
      <c r="F16" s="666"/>
      <c r="G16" s="666"/>
      <c r="H16" s="666"/>
      <c r="I16" s="666"/>
      <c r="J16" s="666"/>
      <c r="K16" s="676"/>
    </row>
    <row r="17" spans="1:13" ht="12" x14ac:dyDescent="0.25">
      <c r="A17" s="685">
        <v>2</v>
      </c>
      <c r="B17" s="686" t="s">
        <v>471</v>
      </c>
      <c r="C17" s="669"/>
      <c r="D17" s="669"/>
      <c r="E17" s="669"/>
      <c r="F17" s="669"/>
      <c r="G17" s="669"/>
      <c r="H17" s="669"/>
      <c r="I17" s="669"/>
      <c r="J17" s="669"/>
      <c r="K17" s="691">
        <f>AK.IB4!$J$60</f>
        <v>92620</v>
      </c>
    </row>
    <row r="18" spans="1:13" ht="4.6500000000000004" customHeight="1" x14ac:dyDescent="0.2">
      <c r="A18" s="692"/>
      <c r="B18" s="672"/>
      <c r="C18" s="673"/>
      <c r="D18" s="673"/>
      <c r="E18" s="673"/>
      <c r="F18" s="673"/>
      <c r="G18" s="673"/>
      <c r="H18" s="673"/>
      <c r="I18" s="673"/>
      <c r="J18" s="673"/>
      <c r="K18" s="683"/>
    </row>
    <row r="19" spans="1:13" ht="4.6500000000000004" customHeight="1" x14ac:dyDescent="0.2">
      <c r="A19" s="685"/>
      <c r="B19" s="686"/>
      <c r="C19" s="669"/>
      <c r="D19" s="669"/>
      <c r="E19" s="669"/>
      <c r="F19" s="669"/>
      <c r="G19" s="669"/>
      <c r="H19" s="693"/>
      <c r="I19" s="694"/>
      <c r="J19" s="694"/>
      <c r="K19" s="695"/>
    </row>
    <row r="20" spans="1:13" x14ac:dyDescent="0.2">
      <c r="A20" s="685">
        <v>3</v>
      </c>
      <c r="B20" s="686" t="s">
        <v>59</v>
      </c>
      <c r="C20" s="669"/>
      <c r="D20" s="669"/>
      <c r="E20" s="669"/>
      <c r="F20" s="669"/>
      <c r="G20" s="669"/>
      <c r="H20" s="693"/>
      <c r="I20" s="694"/>
      <c r="J20" s="694"/>
      <c r="K20" s="696"/>
    </row>
    <row r="21" spans="1:13" ht="13.8" thickBot="1" x14ac:dyDescent="0.3">
      <c r="A21" s="690" t="s">
        <v>27</v>
      </c>
      <c r="B21" s="688" t="s">
        <v>205</v>
      </c>
      <c r="C21" s="669"/>
      <c r="D21" s="669"/>
      <c r="E21" s="669"/>
      <c r="F21" s="669"/>
      <c r="G21" s="669"/>
      <c r="H21" s="697"/>
      <c r="I21" s="698"/>
      <c r="J21" s="698"/>
      <c r="K21" s="696"/>
    </row>
    <row r="22" spans="1:13" ht="13.8" thickBot="1" x14ac:dyDescent="0.3">
      <c r="A22" s="690"/>
      <c r="B22" s="686" t="s">
        <v>74</v>
      </c>
      <c r="C22" s="669"/>
      <c r="D22" s="669"/>
      <c r="E22" s="669"/>
      <c r="F22" s="699"/>
      <c r="G22" s="669"/>
      <c r="H22" s="700" t="s">
        <v>102</v>
      </c>
      <c r="I22" s="701"/>
      <c r="J22" s="702"/>
      <c r="K22" s="696"/>
    </row>
    <row r="23" spans="1:13" ht="13.8" thickBot="1" x14ac:dyDescent="0.3">
      <c r="A23" s="690" t="s">
        <v>31</v>
      </c>
      <c r="B23" s="688" t="s">
        <v>206</v>
      </c>
      <c r="C23" s="669"/>
      <c r="D23" s="669"/>
      <c r="E23" s="669"/>
      <c r="F23" s="669"/>
      <c r="G23" s="703"/>
      <c r="H23" s="704"/>
      <c r="I23" s="705"/>
      <c r="J23" s="706"/>
      <c r="K23" s="696"/>
    </row>
    <row r="24" spans="1:13" ht="13.8" thickBot="1" x14ac:dyDescent="0.3">
      <c r="A24" s="690"/>
      <c r="B24" s="686" t="s">
        <v>207</v>
      </c>
      <c r="C24" s="669"/>
      <c r="D24" s="669"/>
      <c r="E24" s="707"/>
      <c r="F24" s="669" t="s">
        <v>29</v>
      </c>
      <c r="G24" s="703"/>
      <c r="H24" s="708" t="s">
        <v>28</v>
      </c>
      <c r="I24" s="709">
        <f>1+E24/100</f>
        <v>1</v>
      </c>
      <c r="J24" s="710"/>
      <c r="K24" s="696"/>
    </row>
    <row r="25" spans="1:13" ht="13.8" thickBot="1" x14ac:dyDescent="0.3">
      <c r="A25" s="690" t="s">
        <v>60</v>
      </c>
      <c r="B25" s="688" t="s">
        <v>100</v>
      </c>
      <c r="C25" s="669"/>
      <c r="D25" s="669"/>
      <c r="E25" s="669"/>
      <c r="F25" s="669"/>
      <c r="G25" s="703"/>
      <c r="H25" s="711"/>
      <c r="I25" s="709">
        <v>1</v>
      </c>
      <c r="J25" s="710"/>
      <c r="K25" s="696"/>
    </row>
    <row r="26" spans="1:13" ht="4.6500000000000004" customHeight="1" x14ac:dyDescent="0.2">
      <c r="A26" s="690"/>
      <c r="B26" s="688"/>
      <c r="C26" s="669"/>
      <c r="D26" s="669"/>
      <c r="E26" s="669"/>
      <c r="F26" s="669"/>
      <c r="G26" s="669"/>
      <c r="H26" s="673"/>
      <c r="I26" s="712"/>
      <c r="J26" s="673"/>
      <c r="K26" s="713"/>
    </row>
    <row r="27" spans="1:13" ht="4.6500000000000004" customHeight="1" thickBot="1" x14ac:dyDescent="0.25">
      <c r="A27" s="714"/>
      <c r="B27" s="665"/>
      <c r="C27" s="666"/>
      <c r="D27" s="666"/>
      <c r="E27" s="666"/>
      <c r="F27" s="666"/>
      <c r="G27" s="666"/>
      <c r="H27" s="669"/>
      <c r="I27" s="669"/>
      <c r="J27" s="680"/>
      <c r="K27" s="696"/>
    </row>
    <row r="28" spans="1:13" ht="12.6" thickBot="1" x14ac:dyDescent="0.3">
      <c r="A28" s="690">
        <v>4</v>
      </c>
      <c r="B28" s="686" t="s">
        <v>244</v>
      </c>
      <c r="C28" s="669"/>
      <c r="D28" s="669"/>
      <c r="E28" s="669"/>
      <c r="F28" s="715" t="s">
        <v>26</v>
      </c>
      <c r="G28" s="669"/>
      <c r="H28" s="716" t="s">
        <v>28</v>
      </c>
      <c r="I28" s="717">
        <v>13111.93</v>
      </c>
      <c r="J28" s="680"/>
      <c r="K28" s="696"/>
      <c r="M28" s="195"/>
    </row>
    <row r="29" spans="1:13" ht="12.6" thickBot="1" x14ac:dyDescent="0.3">
      <c r="A29" s="690" t="s">
        <v>62</v>
      </c>
      <c r="B29" s="718" t="s">
        <v>245</v>
      </c>
      <c r="C29" s="699"/>
      <c r="D29" s="669"/>
      <c r="E29" s="669"/>
      <c r="F29" s="719" t="str">
        <f>F28</f>
        <v>III</v>
      </c>
      <c r="G29" s="699"/>
      <c r="H29" s="720" t="s">
        <v>28</v>
      </c>
      <c r="I29" s="717">
        <v>14925.58</v>
      </c>
      <c r="J29" s="671"/>
      <c r="K29" s="696"/>
    </row>
    <row r="30" spans="1:13" ht="12" thickBot="1" x14ac:dyDescent="0.25">
      <c r="A30" s="690"/>
      <c r="B30" s="990" t="s">
        <v>227</v>
      </c>
      <c r="C30" s="548"/>
      <c r="D30" s="991" t="s">
        <v>246</v>
      </c>
      <c r="E30" s="991"/>
      <c r="F30" s="717"/>
      <c r="G30" s="699"/>
      <c r="H30" s="720"/>
      <c r="I30" s="717"/>
      <c r="J30" s="671"/>
      <c r="K30" s="696"/>
    </row>
    <row r="31" spans="1:13" ht="13.2" x14ac:dyDescent="0.25">
      <c r="A31" s="690" t="s">
        <v>63</v>
      </c>
      <c r="B31" s="679" t="s">
        <v>228</v>
      </c>
      <c r="C31" s="992"/>
      <c r="D31" s="991"/>
      <c r="E31" s="991"/>
      <c r="F31" s="717"/>
      <c r="G31" s="993"/>
      <c r="H31" s="720" t="s">
        <v>28</v>
      </c>
      <c r="I31" s="730">
        <f>($I$29-$I$28)*$C$30/100+$I$28</f>
        <v>13111.93</v>
      </c>
      <c r="J31" s="671"/>
      <c r="K31" s="696"/>
    </row>
    <row r="32" spans="1:13" ht="4.6500000000000004" customHeight="1" x14ac:dyDescent="0.2">
      <c r="A32" s="692"/>
      <c r="B32" s="673"/>
      <c r="C32" s="673"/>
      <c r="D32" s="673"/>
      <c r="E32" s="673"/>
      <c r="F32" s="673"/>
      <c r="G32" s="673"/>
      <c r="H32" s="673"/>
      <c r="I32" s="673"/>
      <c r="J32" s="684"/>
      <c r="K32" s="696"/>
    </row>
    <row r="33" spans="1:11" ht="4.6500000000000004" customHeight="1" x14ac:dyDescent="0.2">
      <c r="A33" s="731"/>
      <c r="B33" s="669"/>
      <c r="C33" s="669"/>
      <c r="D33" s="669"/>
      <c r="E33" s="669"/>
      <c r="F33" s="669"/>
      <c r="G33" s="669"/>
      <c r="H33" s="669"/>
      <c r="I33" s="669"/>
      <c r="J33" s="680"/>
      <c r="K33" s="696"/>
    </row>
    <row r="34" spans="1:11" ht="12" x14ac:dyDescent="0.25">
      <c r="A34" s="690">
        <v>5</v>
      </c>
      <c r="B34" s="686" t="s">
        <v>382</v>
      </c>
      <c r="C34" s="669"/>
      <c r="D34" s="669"/>
      <c r="E34" s="669"/>
      <c r="F34" s="669"/>
      <c r="G34" s="669"/>
      <c r="H34" s="669"/>
      <c r="I34" s="669"/>
      <c r="J34" s="680"/>
      <c r="K34" s="713"/>
    </row>
    <row r="35" spans="1:11" ht="4.6500000000000004" customHeight="1" x14ac:dyDescent="0.2">
      <c r="A35" s="685"/>
      <c r="B35" s="686"/>
      <c r="C35" s="669"/>
      <c r="D35" s="669"/>
      <c r="E35" s="669"/>
      <c r="F35" s="669"/>
      <c r="G35" s="669"/>
      <c r="H35" s="669"/>
      <c r="I35" s="669"/>
      <c r="J35" s="680"/>
      <c r="K35" s="696"/>
    </row>
    <row r="36" spans="1:11" ht="12.15" customHeight="1" x14ac:dyDescent="0.2">
      <c r="A36" s="685"/>
      <c r="B36" s="683" t="s">
        <v>33</v>
      </c>
      <c r="C36" s="673" t="s">
        <v>428</v>
      </c>
      <c r="D36" s="673"/>
      <c r="E36" s="732" t="s">
        <v>417</v>
      </c>
      <c r="F36" s="732" t="s">
        <v>418</v>
      </c>
      <c r="G36" s="733" t="s">
        <v>429</v>
      </c>
      <c r="H36" s="734"/>
      <c r="I36" s="734"/>
      <c r="J36" s="735"/>
      <c r="K36" s="713"/>
    </row>
    <row r="37" spans="1:11" x14ac:dyDescent="0.2">
      <c r="A37" s="685"/>
      <c r="B37" s="994">
        <v>1</v>
      </c>
      <c r="C37" s="669" t="s">
        <v>433</v>
      </c>
      <c r="D37" s="669"/>
      <c r="E37" s="737">
        <v>2</v>
      </c>
      <c r="F37" s="738">
        <v>0</v>
      </c>
      <c r="G37" s="739"/>
      <c r="H37" s="734"/>
      <c r="I37" s="734"/>
      <c r="J37" s="735"/>
      <c r="K37" s="740" t="s">
        <v>209</v>
      </c>
    </row>
    <row r="38" spans="1:11" ht="12.15" customHeight="1" x14ac:dyDescent="0.2">
      <c r="A38" s="685"/>
      <c r="B38" s="736" t="s">
        <v>378</v>
      </c>
      <c r="C38" s="669" t="s">
        <v>433</v>
      </c>
      <c r="D38" s="669"/>
      <c r="E38" s="737">
        <v>20</v>
      </c>
      <c r="F38" s="738">
        <v>0</v>
      </c>
      <c r="G38" s="739"/>
      <c r="H38" s="734"/>
      <c r="I38" s="734"/>
      <c r="J38" s="735"/>
      <c r="K38" s="741"/>
    </row>
    <row r="39" spans="1:11" s="210" customFormat="1" ht="31.8" x14ac:dyDescent="0.25">
      <c r="A39" s="742"/>
      <c r="B39" s="743">
        <v>3</v>
      </c>
      <c r="C39" s="744" t="s">
        <v>433</v>
      </c>
      <c r="D39" s="744"/>
      <c r="E39" s="745">
        <v>25</v>
      </c>
      <c r="F39" s="746">
        <v>0</v>
      </c>
      <c r="G39" s="739"/>
      <c r="H39" s="734"/>
      <c r="I39" s="734"/>
      <c r="J39" s="735"/>
      <c r="K39" s="747" t="s">
        <v>211</v>
      </c>
    </row>
    <row r="40" spans="1:11" ht="12.15" customHeight="1" x14ac:dyDescent="0.2">
      <c r="A40" s="685"/>
      <c r="B40" s="736" t="s">
        <v>379</v>
      </c>
      <c r="C40" s="669" t="s">
        <v>433</v>
      </c>
      <c r="D40" s="669"/>
      <c r="E40" s="737">
        <v>5</v>
      </c>
      <c r="F40" s="738">
        <v>2.5</v>
      </c>
      <c r="G40" s="739"/>
      <c r="H40" s="734"/>
      <c r="I40" s="734"/>
      <c r="J40" s="735"/>
      <c r="K40" s="683"/>
    </row>
    <row r="41" spans="1:11" ht="13.2" x14ac:dyDescent="0.2">
      <c r="A41" s="685"/>
      <c r="B41" s="736" t="s">
        <v>380</v>
      </c>
      <c r="C41" s="669" t="s">
        <v>433</v>
      </c>
      <c r="D41" s="669"/>
      <c r="E41" s="737">
        <v>15</v>
      </c>
      <c r="F41" s="738">
        <v>15</v>
      </c>
      <c r="G41" s="739"/>
      <c r="H41" s="734"/>
      <c r="I41" s="734"/>
      <c r="J41" s="735"/>
      <c r="K41" s="748" t="s">
        <v>214</v>
      </c>
    </row>
    <row r="42" spans="1:11" x14ac:dyDescent="0.2">
      <c r="A42" s="685"/>
      <c r="B42" s="736">
        <v>6</v>
      </c>
      <c r="C42" s="669" t="s">
        <v>433</v>
      </c>
      <c r="D42" s="669"/>
      <c r="E42" s="737">
        <v>13</v>
      </c>
      <c r="F42" s="738">
        <v>13</v>
      </c>
      <c r="G42" s="739"/>
      <c r="H42" s="734"/>
      <c r="I42" s="734"/>
      <c r="J42" s="735"/>
      <c r="K42" s="749"/>
    </row>
    <row r="43" spans="1:11" x14ac:dyDescent="0.2">
      <c r="A43" s="685"/>
      <c r="B43" s="736">
        <v>7</v>
      </c>
      <c r="C43" s="669" t="s">
        <v>433</v>
      </c>
      <c r="D43" s="669"/>
      <c r="E43" s="737">
        <v>4</v>
      </c>
      <c r="F43" s="738">
        <v>4</v>
      </c>
      <c r="G43" s="739"/>
      <c r="H43" s="734"/>
      <c r="I43" s="734"/>
      <c r="J43" s="735"/>
      <c r="K43" s="750"/>
    </row>
    <row r="44" spans="1:11" ht="13.2" x14ac:dyDescent="0.2">
      <c r="A44" s="685"/>
      <c r="B44" s="736" t="s">
        <v>381</v>
      </c>
      <c r="C44" s="669" t="s">
        <v>433</v>
      </c>
      <c r="D44" s="669"/>
      <c r="E44" s="737">
        <v>15</v>
      </c>
      <c r="F44" s="738">
        <v>15</v>
      </c>
      <c r="G44" s="739"/>
      <c r="H44" s="734"/>
      <c r="I44" s="734"/>
      <c r="J44" s="735"/>
      <c r="K44" s="269"/>
    </row>
    <row r="45" spans="1:11" ht="13.2" x14ac:dyDescent="0.2">
      <c r="A45" s="685"/>
      <c r="B45" s="743">
        <v>9</v>
      </c>
      <c r="C45" s="673" t="s">
        <v>433</v>
      </c>
      <c r="D45" s="673"/>
      <c r="E45" s="752">
        <v>1</v>
      </c>
      <c r="F45" s="738">
        <v>1</v>
      </c>
      <c r="G45" s="739"/>
      <c r="H45" s="734"/>
      <c r="I45" s="734"/>
      <c r="J45" s="735"/>
      <c r="K45" s="753" t="s">
        <v>216</v>
      </c>
    </row>
    <row r="46" spans="1:11" ht="13.2" x14ac:dyDescent="0.2">
      <c r="A46" s="685"/>
      <c r="B46" s="686" t="s">
        <v>45</v>
      </c>
      <c r="C46" s="669"/>
      <c r="D46" s="669"/>
      <c r="E46" s="754">
        <f>SUM(E37:E45)</f>
        <v>100</v>
      </c>
      <c r="F46" s="754">
        <f>SUM(F37:F45)</f>
        <v>50.5</v>
      </c>
      <c r="G46" s="739"/>
      <c r="H46" s="734"/>
      <c r="I46" s="734"/>
      <c r="J46" s="735"/>
      <c r="K46" s="755" t="s">
        <v>217</v>
      </c>
    </row>
    <row r="47" spans="1:11" ht="13.2" x14ac:dyDescent="0.2">
      <c r="A47" s="685"/>
      <c r="B47" s="672" t="s">
        <v>218</v>
      </c>
      <c r="C47" s="673"/>
      <c r="D47" s="673"/>
      <c r="E47" s="756"/>
      <c r="F47" s="757"/>
      <c r="G47" s="739"/>
      <c r="H47" s="734"/>
      <c r="I47" s="734"/>
      <c r="J47" s="735"/>
      <c r="K47" s="731" t="s">
        <v>53</v>
      </c>
    </row>
    <row r="48" spans="1:11" x14ac:dyDescent="0.2">
      <c r="A48" s="690" t="s">
        <v>46</v>
      </c>
      <c r="B48" s="686" t="s">
        <v>35</v>
      </c>
      <c r="C48" s="669"/>
      <c r="D48" s="669"/>
      <c r="E48" s="759"/>
      <c r="F48" s="760">
        <f>F46+F47</f>
        <v>50.5</v>
      </c>
      <c r="G48" s="739"/>
      <c r="H48" s="734"/>
      <c r="I48" s="734"/>
      <c r="J48" s="735"/>
      <c r="K48" s="731" t="s">
        <v>54</v>
      </c>
    </row>
    <row r="49" spans="1:11" ht="12.9" customHeight="1" x14ac:dyDescent="0.2">
      <c r="A49" s="692"/>
      <c r="B49" s="672" t="s">
        <v>551</v>
      </c>
      <c r="C49" s="673"/>
      <c r="D49" s="673"/>
      <c r="E49" s="672"/>
      <c r="F49" s="871">
        <f>+I31*F48/100</f>
        <v>6621.5246499999994</v>
      </c>
      <c r="G49" s="762"/>
      <c r="H49" s="763"/>
      <c r="I49" s="763"/>
      <c r="J49" s="764"/>
      <c r="K49" s="683"/>
    </row>
    <row r="50" spans="1:11" ht="4.6500000000000004" customHeight="1" x14ac:dyDescent="0.2">
      <c r="A50" s="714"/>
      <c r="B50" s="665"/>
      <c r="C50" s="666"/>
      <c r="D50" s="666"/>
      <c r="E50" s="666"/>
      <c r="F50" s="666"/>
      <c r="G50" s="666"/>
      <c r="H50" s="669"/>
      <c r="I50" s="666"/>
      <c r="J50" s="667"/>
      <c r="K50" s="713"/>
    </row>
    <row r="51" spans="1:11" ht="23.25" customHeight="1" x14ac:dyDescent="0.2">
      <c r="A51" s="765">
        <v>6</v>
      </c>
      <c r="B51" s="766" t="s">
        <v>438</v>
      </c>
      <c r="C51" s="767"/>
      <c r="D51" s="767"/>
      <c r="E51" s="767"/>
      <c r="F51" s="767"/>
      <c r="G51" s="767"/>
      <c r="H51" s="767"/>
      <c r="I51" s="767"/>
      <c r="J51" s="480"/>
      <c r="K51" s="768">
        <f>SUM($I$31*$J$51/100)</f>
        <v>0</v>
      </c>
    </row>
    <row r="52" spans="1:11" ht="4.6500000000000004" customHeight="1" x14ac:dyDescent="0.2">
      <c r="A52" s="692"/>
      <c r="B52" s="672"/>
      <c r="C52" s="673"/>
      <c r="D52" s="673"/>
      <c r="E52" s="673"/>
      <c r="F52" s="673"/>
      <c r="G52" s="673"/>
      <c r="H52" s="673"/>
      <c r="I52" s="673"/>
      <c r="J52" s="684"/>
      <c r="K52" s="769"/>
    </row>
    <row r="53" spans="1:11" ht="12" x14ac:dyDescent="0.25">
      <c r="A53" s="770">
        <v>7</v>
      </c>
      <c r="B53" s="665" t="s">
        <v>427</v>
      </c>
      <c r="C53" s="666"/>
      <c r="D53" s="666"/>
      <c r="E53" s="666"/>
      <c r="F53" s="666"/>
      <c r="G53" s="666"/>
      <c r="H53" s="666"/>
      <c r="I53" s="666"/>
      <c r="J53" s="667"/>
      <c r="K53" s="771"/>
    </row>
    <row r="54" spans="1:11" ht="4.6500000000000004" customHeight="1" x14ac:dyDescent="0.2">
      <c r="A54" s="685"/>
      <c r="B54" s="686"/>
      <c r="C54" s="669"/>
      <c r="D54" s="669"/>
      <c r="E54" s="669"/>
      <c r="F54" s="669"/>
      <c r="G54" s="669"/>
      <c r="H54" s="669"/>
      <c r="I54" s="669"/>
      <c r="J54" s="680"/>
      <c r="K54" s="713"/>
    </row>
    <row r="55" spans="1:11" x14ac:dyDescent="0.2">
      <c r="A55" s="685"/>
      <c r="B55" s="683" t="s">
        <v>33</v>
      </c>
      <c r="C55" s="673" t="s">
        <v>428</v>
      </c>
      <c r="D55" s="673"/>
      <c r="E55" s="772" t="s">
        <v>47</v>
      </c>
      <c r="F55" s="773" t="s">
        <v>372</v>
      </c>
      <c r="G55" s="774" t="s">
        <v>370</v>
      </c>
      <c r="H55" s="776" t="s">
        <v>371</v>
      </c>
      <c r="I55" s="775" t="s">
        <v>376</v>
      </c>
      <c r="J55" s="776" t="s">
        <v>375</v>
      </c>
      <c r="K55" s="713"/>
    </row>
    <row r="56" spans="1:11" ht="12" thickBot="1" x14ac:dyDescent="0.25">
      <c r="A56" s="777" t="s">
        <v>20</v>
      </c>
      <c r="B56" s="931"/>
      <c r="C56" s="932"/>
      <c r="D56" s="933"/>
      <c r="E56" s="995"/>
      <c r="F56" s="996"/>
      <c r="G56" s="997"/>
      <c r="H56" s="995"/>
      <c r="I56" s="998"/>
      <c r="J56" s="995"/>
      <c r="K56" s="696"/>
    </row>
    <row r="57" spans="1:11" s="205" customFormat="1" x14ac:dyDescent="0.25">
      <c r="A57" s="999" t="s">
        <v>220</v>
      </c>
      <c r="B57" s="785">
        <v>7</v>
      </c>
      <c r="C57" s="1000" t="s">
        <v>373</v>
      </c>
      <c r="D57" s="1000"/>
      <c r="E57" s="872"/>
      <c r="F57" s="794"/>
      <c r="G57" s="782">
        <v>5</v>
      </c>
      <c r="H57" s="796" t="s">
        <v>377</v>
      </c>
      <c r="I57" s="481"/>
      <c r="J57" s="796">
        <f>SUM($G$57*$I$57)</f>
        <v>0</v>
      </c>
      <c r="K57" s="1001"/>
    </row>
    <row r="58" spans="1:11" s="205" customFormat="1" x14ac:dyDescent="0.25">
      <c r="A58" s="999"/>
      <c r="B58" s="785">
        <v>8</v>
      </c>
      <c r="C58" s="1000" t="s">
        <v>373</v>
      </c>
      <c r="D58" s="1000"/>
      <c r="E58" s="482"/>
      <c r="F58" s="794">
        <f>I$31*$E$58/100</f>
        <v>0</v>
      </c>
      <c r="G58" s="782"/>
      <c r="H58" s="796"/>
      <c r="I58" s="796"/>
      <c r="J58" s="796"/>
      <c r="K58" s="1001"/>
    </row>
    <row r="59" spans="1:11" s="205" customFormat="1" x14ac:dyDescent="0.2">
      <c r="A59" s="999"/>
      <c r="B59" s="785">
        <v>8</v>
      </c>
      <c r="C59" s="1000" t="s">
        <v>374</v>
      </c>
      <c r="D59" s="1000"/>
      <c r="E59" s="797"/>
      <c r="F59" s="794"/>
      <c r="G59" s="782">
        <v>7</v>
      </c>
      <c r="H59" s="796" t="s">
        <v>377</v>
      </c>
      <c r="I59" s="481"/>
      <c r="J59" s="796">
        <f>SUM($G$59*$I$59)</f>
        <v>0</v>
      </c>
      <c r="K59" s="1001"/>
    </row>
    <row r="60" spans="1:11" x14ac:dyDescent="0.2">
      <c r="A60" s="999"/>
      <c r="B60" s="785">
        <v>9</v>
      </c>
      <c r="C60" s="1000" t="s">
        <v>373</v>
      </c>
      <c r="D60" s="1000"/>
      <c r="E60" s="797"/>
      <c r="F60" s="794"/>
      <c r="G60" s="1002">
        <v>2</v>
      </c>
      <c r="H60" s="738" t="s">
        <v>377</v>
      </c>
      <c r="I60" s="500"/>
      <c r="J60" s="796">
        <f>SUM($G$60*$I$60)</f>
        <v>0</v>
      </c>
      <c r="K60" s="696"/>
    </row>
    <row r="61" spans="1:11" ht="5.25" customHeight="1" x14ac:dyDescent="0.25">
      <c r="A61" s="999"/>
      <c r="B61" s="1003"/>
      <c r="C61" s="1004"/>
      <c r="D61" s="1004"/>
      <c r="E61" s="1005"/>
      <c r="F61" s="1006"/>
      <c r="G61" s="1007"/>
      <c r="H61" s="1007"/>
      <c r="I61" s="1008"/>
      <c r="J61" s="1009"/>
      <c r="K61" s="696"/>
    </row>
    <row r="62" spans="1:11" ht="12.75" customHeight="1" x14ac:dyDescent="0.25">
      <c r="A62" s="999" t="s">
        <v>221</v>
      </c>
      <c r="B62" s="686" t="s">
        <v>408</v>
      </c>
      <c r="C62" s="669"/>
      <c r="D62" s="669"/>
      <c r="E62" s="1010"/>
      <c r="F62" s="956">
        <f>SUM(F56,J56)</f>
        <v>0</v>
      </c>
      <c r="G62" s="957"/>
      <c r="H62" s="958"/>
      <c r="I62" s="959">
        <f>SUM(F57:F60,J57:J60)</f>
        <v>0</v>
      </c>
      <c r="J62" s="960"/>
      <c r="K62" s="696"/>
    </row>
    <row r="63" spans="1:11" ht="4.6500000000000004" customHeight="1" x14ac:dyDescent="0.25">
      <c r="A63" s="692"/>
      <c r="B63" s="672"/>
      <c r="C63" s="673"/>
      <c r="D63" s="673"/>
      <c r="E63" s="1011"/>
      <c r="F63" s="962"/>
      <c r="G63" s="808"/>
      <c r="H63" s="809"/>
      <c r="I63" s="963"/>
      <c r="J63" s="954"/>
      <c r="K63" s="1012"/>
    </row>
    <row r="64" spans="1:11" ht="4.6500000000000004" customHeight="1" x14ac:dyDescent="0.2">
      <c r="A64" s="665"/>
      <c r="B64" s="665"/>
      <c r="C64" s="666"/>
      <c r="D64" s="666"/>
      <c r="E64" s="666"/>
      <c r="F64" s="666"/>
      <c r="G64" s="666"/>
      <c r="H64" s="666"/>
      <c r="I64" s="666"/>
      <c r="J64" s="666"/>
      <c r="K64" s="816"/>
    </row>
    <row r="65" spans="1:11" ht="12" x14ac:dyDescent="0.25">
      <c r="A65" s="718">
        <v>8</v>
      </c>
      <c r="B65" s="668" t="s">
        <v>526</v>
      </c>
      <c r="C65" s="965"/>
      <c r="D65" s="965"/>
      <c r="E65" s="669"/>
      <c r="F65" s="669"/>
      <c r="G65" s="669"/>
      <c r="H65" s="669"/>
      <c r="I65" s="669"/>
      <c r="J65" s="669"/>
      <c r="K65" s="966">
        <f>(I$31*F$48/100*I$24+K$51+F$62+I$62)</f>
        <v>6621.5246499999994</v>
      </c>
    </row>
    <row r="66" spans="1:11" ht="12" x14ac:dyDescent="0.25">
      <c r="A66" s="690" t="s">
        <v>95</v>
      </c>
      <c r="B66" s="686" t="s">
        <v>111</v>
      </c>
      <c r="C66" s="965"/>
      <c r="D66" s="965"/>
      <c r="E66" s="669"/>
      <c r="F66" s="669"/>
      <c r="G66" s="669"/>
      <c r="H66" s="669"/>
      <c r="I66" s="669"/>
      <c r="J66" s="669"/>
      <c r="K66" s="966"/>
    </row>
    <row r="67" spans="1:11" ht="12" x14ac:dyDescent="0.25">
      <c r="A67" s="690" t="s">
        <v>96</v>
      </c>
      <c r="B67" s="686" t="s">
        <v>122</v>
      </c>
      <c r="C67" s="965"/>
      <c r="D67" s="965"/>
      <c r="E67" s="669"/>
      <c r="F67" s="669"/>
      <c r="G67" s="669"/>
      <c r="H67" s="669"/>
      <c r="I67" s="669"/>
      <c r="J67" s="669"/>
      <c r="K67" s="967">
        <f>(I$31*(F$37+F$38+F$39+F$47)/100*I$24+F$62)</f>
        <v>0</v>
      </c>
    </row>
    <row r="68" spans="1:11" x14ac:dyDescent="0.2">
      <c r="A68" s="690" t="s">
        <v>112</v>
      </c>
      <c r="B68" s="686" t="s">
        <v>383</v>
      </c>
      <c r="C68" s="669"/>
      <c r="D68" s="669"/>
      <c r="E68" s="669"/>
      <c r="F68" s="669"/>
      <c r="G68" s="669"/>
      <c r="H68" s="669"/>
      <c r="I68" s="669"/>
      <c r="J68" s="680"/>
      <c r="K68" s="967">
        <f>(I$31*(F$40+F$41+F$42+F$43+F$44+F$45)/100*I$24+K$51+I62)</f>
        <v>6621.5246499999994</v>
      </c>
    </row>
    <row r="69" spans="1:11" ht="3.45" customHeight="1" x14ac:dyDescent="0.2">
      <c r="A69" s="853"/>
      <c r="B69" s="672"/>
      <c r="C69" s="673"/>
      <c r="D69" s="673"/>
      <c r="E69" s="673"/>
      <c r="F69" s="673"/>
      <c r="G69" s="673"/>
      <c r="H69" s="673"/>
      <c r="I69" s="673"/>
      <c r="J69" s="684"/>
      <c r="K69" s="967"/>
    </row>
    <row r="70" spans="1:11" ht="5.0999999999999996" customHeight="1" x14ac:dyDescent="0.2">
      <c r="A70" s="676"/>
      <c r="B70" s="665"/>
      <c r="C70" s="666"/>
      <c r="D70" s="666"/>
      <c r="E70" s="666"/>
      <c r="F70" s="666"/>
      <c r="G70" s="666"/>
      <c r="H70" s="666"/>
      <c r="I70" s="666"/>
      <c r="J70" s="666"/>
      <c r="K70" s="968"/>
    </row>
    <row r="71" spans="1:11" ht="12" thickBot="1" x14ac:dyDescent="0.25">
      <c r="A71" s="718">
        <v>9</v>
      </c>
      <c r="B71" s="686" t="s">
        <v>48</v>
      </c>
      <c r="C71" s="669"/>
      <c r="D71" s="669"/>
      <c r="E71" s="669"/>
      <c r="F71" s="669"/>
      <c r="G71" s="669"/>
      <c r="H71" s="669"/>
      <c r="I71" s="669"/>
      <c r="J71" s="669"/>
      <c r="K71" s="969"/>
    </row>
    <row r="72" spans="1:11" ht="12" thickBot="1" x14ac:dyDescent="0.25">
      <c r="A72" s="970" t="s">
        <v>49</v>
      </c>
      <c r="B72" s="373"/>
      <c r="C72" s="669" t="s">
        <v>50</v>
      </c>
      <c r="D72" s="669"/>
      <c r="E72" s="669"/>
      <c r="F72" s="669"/>
      <c r="G72" s="669"/>
      <c r="H72" s="669"/>
      <c r="I72" s="669"/>
      <c r="J72" s="901"/>
      <c r="K72" s="738">
        <f>$B$72/100*$K$65</f>
        <v>0</v>
      </c>
    </row>
    <row r="73" spans="1:11" ht="5.0999999999999996" customHeight="1" x14ac:dyDescent="0.2">
      <c r="A73" s="971"/>
      <c r="B73" s="972"/>
      <c r="C73" s="673"/>
      <c r="D73" s="673"/>
      <c r="E73" s="673"/>
      <c r="F73" s="673"/>
      <c r="G73" s="673"/>
      <c r="H73" s="673"/>
      <c r="I73" s="673"/>
      <c r="J73" s="973"/>
      <c r="K73" s="974"/>
    </row>
    <row r="74" spans="1:11" ht="5.0999999999999996" customHeight="1" x14ac:dyDescent="0.2">
      <c r="A74" s="873"/>
      <c r="B74" s="688"/>
      <c r="C74" s="669"/>
      <c r="D74" s="669"/>
      <c r="E74" s="669"/>
      <c r="F74" s="669"/>
      <c r="G74" s="669"/>
      <c r="H74" s="669"/>
      <c r="I74" s="669"/>
      <c r="J74" s="901"/>
      <c r="K74" s="975"/>
    </row>
    <row r="75" spans="1:11" ht="12" x14ac:dyDescent="0.25">
      <c r="A75" s="873">
        <v>10</v>
      </c>
      <c r="B75" s="668" t="s">
        <v>430</v>
      </c>
      <c r="C75" s="965"/>
      <c r="D75" s="669"/>
      <c r="E75" s="669"/>
      <c r="F75" s="669"/>
      <c r="G75" s="669"/>
      <c r="H75" s="669"/>
      <c r="I75" s="669"/>
      <c r="J75" s="901"/>
      <c r="K75" s="989">
        <f>$K$65+$K$72</f>
        <v>6621.5246499999994</v>
      </c>
    </row>
    <row r="76" spans="1:11" ht="12" x14ac:dyDescent="0.25">
      <c r="A76" s="690" t="s">
        <v>52</v>
      </c>
      <c r="B76" s="686" t="s">
        <v>111</v>
      </c>
      <c r="C76" s="965"/>
      <c r="D76" s="669"/>
      <c r="E76" s="669"/>
      <c r="F76" s="669"/>
      <c r="G76" s="669"/>
      <c r="H76" s="669"/>
      <c r="I76" s="669"/>
      <c r="J76" s="976"/>
      <c r="K76" s="977"/>
    </row>
    <row r="77" spans="1:11" ht="12" x14ac:dyDescent="0.25">
      <c r="A77" s="690" t="s">
        <v>113</v>
      </c>
      <c r="B77" s="686" t="s">
        <v>122</v>
      </c>
      <c r="C77" s="965"/>
      <c r="D77" s="669"/>
      <c r="E77" s="669"/>
      <c r="F77" s="669"/>
      <c r="G77" s="669"/>
      <c r="H77" s="669"/>
      <c r="I77" s="669"/>
      <c r="J77" s="976"/>
      <c r="K77" s="852">
        <f>$K$67*(1+$B$72/100)</f>
        <v>0</v>
      </c>
    </row>
    <row r="78" spans="1:11" ht="12" x14ac:dyDescent="0.25">
      <c r="A78" s="690" t="s">
        <v>114</v>
      </c>
      <c r="B78" s="686" t="s">
        <v>383</v>
      </c>
      <c r="C78" s="965"/>
      <c r="D78" s="669"/>
      <c r="E78" s="669"/>
      <c r="F78" s="669"/>
      <c r="G78" s="669"/>
      <c r="H78" s="669"/>
      <c r="I78" s="669"/>
      <c r="J78" s="976"/>
      <c r="K78" s="852">
        <f>$K$68*(1+$B$72/100)</f>
        <v>6621.5246499999994</v>
      </c>
    </row>
    <row r="79" spans="1:11" ht="3.45" customHeight="1" thickBot="1" x14ac:dyDescent="0.3">
      <c r="A79" s="1013"/>
      <c r="B79" s="666"/>
      <c r="C79" s="980"/>
      <c r="D79" s="666"/>
      <c r="E79" s="666"/>
      <c r="F79" s="666"/>
      <c r="G79" s="666"/>
      <c r="H79" s="666"/>
      <c r="I79" s="666"/>
      <c r="J79" s="1014"/>
      <c r="K79" s="1015"/>
    </row>
    <row r="80" spans="1:11" ht="12" thickBot="1" x14ac:dyDescent="0.25">
      <c r="A80" s="873">
        <v>11</v>
      </c>
      <c r="B80" s="874"/>
      <c r="C80" s="669" t="s">
        <v>419</v>
      </c>
      <c r="D80" s="669"/>
      <c r="E80" s="699"/>
      <c r="F80" s="501"/>
      <c r="G80" s="502"/>
      <c r="H80" s="669"/>
      <c r="I80" s="669"/>
      <c r="J80" s="680"/>
      <c r="K80" s="852">
        <f>+B80/100*K75</f>
        <v>0</v>
      </c>
    </row>
    <row r="81" spans="1:11" ht="3.45" customHeight="1" x14ac:dyDescent="0.25">
      <c r="A81" s="853"/>
      <c r="B81" s="673"/>
      <c r="C81" s="883"/>
      <c r="D81" s="673"/>
      <c r="E81" s="673"/>
      <c r="F81" s="673"/>
      <c r="G81" s="673"/>
      <c r="H81" s="673"/>
      <c r="I81" s="673"/>
      <c r="J81" s="973"/>
      <c r="K81" s="752"/>
    </row>
    <row r="82" spans="1:11" ht="14.25" customHeight="1" x14ac:dyDescent="0.25">
      <c r="A82" s="1016">
        <v>12</v>
      </c>
      <c r="B82" s="965" t="s">
        <v>537</v>
      </c>
      <c r="C82" s="965"/>
      <c r="D82" s="965"/>
      <c r="E82" s="965"/>
      <c r="F82" s="965"/>
      <c r="G82" s="965"/>
      <c r="H82" s="965"/>
      <c r="I82" s="965"/>
      <c r="J82" s="1017"/>
      <c r="K82" s="989">
        <f>+K80+K75</f>
        <v>6621.5246499999994</v>
      </c>
    </row>
    <row r="83" spans="1:11" ht="11.1" customHeight="1" thickBot="1" x14ac:dyDescent="0.3">
      <c r="A83" s="908"/>
      <c r="B83" s="665"/>
      <c r="C83" s="980"/>
      <c r="D83" s="666"/>
      <c r="E83" s="666"/>
      <c r="F83" s="666"/>
      <c r="G83" s="666"/>
      <c r="H83" s="666"/>
      <c r="I83" s="666"/>
      <c r="J83" s="983"/>
      <c r="K83" s="984"/>
    </row>
    <row r="84" spans="1:11" ht="12.6" thickBot="1" x14ac:dyDescent="0.3">
      <c r="A84" s="873">
        <v>13</v>
      </c>
      <c r="B84" s="985">
        <v>19</v>
      </c>
      <c r="C84" s="669" t="s">
        <v>528</v>
      </c>
      <c r="D84" s="965"/>
      <c r="E84" s="965"/>
      <c r="F84" s="965"/>
      <c r="G84" s="965"/>
      <c r="H84" s="965"/>
      <c r="I84" s="965"/>
      <c r="J84" s="901" t="s">
        <v>28</v>
      </c>
      <c r="K84" s="737">
        <f>$B$84/100*$K$82</f>
        <v>1258.0896834999999</v>
      </c>
    </row>
    <row r="85" spans="1:11" ht="5.0999999999999996" customHeight="1" x14ac:dyDescent="0.2">
      <c r="A85" s="971"/>
      <c r="B85" s="672"/>
      <c r="C85" s="673"/>
      <c r="D85" s="673"/>
      <c r="E85" s="673"/>
      <c r="F85" s="673"/>
      <c r="G85" s="673"/>
      <c r="H85" s="673"/>
      <c r="I85" s="673"/>
      <c r="J85" s="973"/>
      <c r="K85" s="974"/>
    </row>
    <row r="86" spans="1:11" ht="5.0999999999999996" customHeight="1" x14ac:dyDescent="0.25">
      <c r="A86" s="986"/>
      <c r="B86" s="987"/>
      <c r="C86" s="703"/>
      <c r="D86" s="703"/>
      <c r="E86" s="703"/>
      <c r="F86" s="703"/>
      <c r="G86" s="703"/>
      <c r="H86" s="703"/>
      <c r="I86" s="703"/>
      <c r="J86" s="703"/>
      <c r="K86" s="988"/>
    </row>
    <row r="87" spans="1:11" ht="12" x14ac:dyDescent="0.25">
      <c r="A87" s="873">
        <v>14</v>
      </c>
      <c r="B87" s="668" t="s">
        <v>531</v>
      </c>
      <c r="C87" s="965"/>
      <c r="D87" s="965"/>
      <c r="E87" s="669"/>
      <c r="F87" s="669"/>
      <c r="G87" s="669"/>
      <c r="H87" s="669"/>
      <c r="I87" s="669"/>
      <c r="J87" s="901" t="s">
        <v>28</v>
      </c>
      <c r="K87" s="989">
        <f>$K$82+$K$84</f>
        <v>7879.6143334999997</v>
      </c>
    </row>
    <row r="88" spans="1:11" ht="5.0999999999999996" customHeight="1" x14ac:dyDescent="0.2">
      <c r="A88" s="732"/>
      <c r="B88" s="672"/>
      <c r="C88" s="673"/>
      <c r="D88" s="673"/>
      <c r="E88" s="673"/>
      <c r="F88" s="673"/>
      <c r="G88" s="673"/>
      <c r="H88" s="673"/>
      <c r="I88" s="673"/>
      <c r="J88" s="673"/>
      <c r="K88" s="974"/>
    </row>
  </sheetData>
  <sheetProtection algorithmName="SHA-512" hashValue="xs6MCg1qKsdJpPonJXbGad9npahQbqyakjRC68dMZ0H0e2s2MOcHr93QrpcfyMZQVoxN9xGeOgeHgeDy5L0bag==" saltValue="2l2r+odEmw4CHZq3VJqS9A==" spinCount="100000" sheet="1" objects="1" scenarios="1" selectLockedCells="1"/>
  <protectedRanges>
    <protectedRange password="C69B" sqref="K73 B72" name="kd2004_6"/>
    <protectedRange password="C69B" sqref="C30" name="kd2004"/>
    <protectedRange password="C69B" sqref="C31" name="kd2004_1"/>
    <protectedRange password="C69B" sqref="D57:E58 D59 E59:E61 B57:B61 I57:J61" name="kd2004_2_1"/>
    <protectedRange password="C69B" sqref="C60:C61" name="kd2004_1_1_1"/>
    <protectedRange password="C69B" sqref="C57:C59" name="kd2004_4_1_1"/>
    <protectedRange sqref="B80" name="Bereich1_1"/>
  </protectedRanges>
  <mergeCells count="13">
    <mergeCell ref="F62:H62"/>
    <mergeCell ref="I62:J62"/>
    <mergeCell ref="I4:K4"/>
    <mergeCell ref="H21:J21"/>
    <mergeCell ref="H22:J22"/>
    <mergeCell ref="G36:J49"/>
    <mergeCell ref="K37:K38"/>
    <mergeCell ref="K41:K43"/>
    <mergeCell ref="B51:I51"/>
    <mergeCell ref="C57:D57"/>
    <mergeCell ref="C58:D58"/>
    <mergeCell ref="C59:D59"/>
    <mergeCell ref="C60:D60"/>
  </mergeCells>
  <pageMargins left="0.70866141732283472" right="0.70866141732283472" top="0.78740157480314965" bottom="0.78740157480314965" header="0.31496062992125984" footer="0.31496062992125984"/>
  <pageSetup paperSize="9" scale="69" orientation="portrait" r:id="rId1"/>
  <headerFooter>
    <oddHeader>&amp;L&amp;"Arial,Fett"Anlage &amp;A&amp;"Arial,Standard"
zum Vertrag Stadt .... /..............................................&amp;RAngebot vom .................</oddHeader>
    <oddFooter xml:space="preserve">&amp;L&amp;F&amp;RSeite &amp;P - &amp;N </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37D855-AF47-4FCA-88B6-1FD59D8774D5}">
  <sheetPr>
    <tabColor rgb="FF00B050"/>
    <pageSetUpPr fitToPage="1"/>
  </sheetPr>
  <dimension ref="A1:K89"/>
  <sheetViews>
    <sheetView showGridLines="0" showRuler="0" view="pageLayout" topLeftCell="A55" zoomScaleNormal="100" workbookViewId="0">
      <selection activeCell="B20" sqref="B20"/>
    </sheetView>
  </sheetViews>
  <sheetFormatPr baseColWidth="10" defaultColWidth="11.33203125" defaultRowHeight="11.4" x14ac:dyDescent="0.2"/>
  <cols>
    <col min="1" max="1" width="5.33203125" style="116" customWidth="1"/>
    <col min="2" max="2" width="28.21875" style="115" customWidth="1"/>
    <col min="3" max="3" width="2" style="115" customWidth="1"/>
    <col min="4" max="4" width="11" style="115" customWidth="1"/>
    <col min="5" max="5" width="2" style="115" customWidth="1"/>
    <col min="6" max="6" width="11.33203125" style="115"/>
    <col min="7" max="7" width="2" style="115" customWidth="1"/>
    <col min="8" max="8" width="11.33203125" style="115"/>
    <col min="9" max="9" width="2" style="115" customWidth="1"/>
    <col min="10" max="10" width="12.33203125" style="115" customWidth="1"/>
    <col min="11" max="16384" width="11.33203125" style="115"/>
  </cols>
  <sheetData>
    <row r="1" spans="1:11" ht="4.6500000000000004" customHeight="1" x14ac:dyDescent="0.2">
      <c r="A1" s="161"/>
      <c r="B1" s="128"/>
      <c r="C1" s="128"/>
      <c r="D1" s="128"/>
      <c r="E1" s="128"/>
      <c r="F1" s="128"/>
      <c r="G1" s="128"/>
      <c r="H1" s="128"/>
      <c r="I1" s="128"/>
      <c r="J1" s="126"/>
    </row>
    <row r="2" spans="1:11" ht="12" x14ac:dyDescent="0.25">
      <c r="A2" s="160" t="s">
        <v>163</v>
      </c>
      <c r="J2" s="158"/>
    </row>
    <row r="3" spans="1:11" ht="12.75" customHeight="1" x14ac:dyDescent="0.25">
      <c r="A3" s="160"/>
      <c r="J3" s="158"/>
    </row>
    <row r="4" spans="1:11" ht="12.75" customHeight="1" x14ac:dyDescent="0.25">
      <c r="A4" s="160"/>
      <c r="C4" s="136"/>
      <c r="I4" s="159"/>
      <c r="J4" s="158"/>
    </row>
    <row r="5" spans="1:11" ht="4.6500000000000004" customHeight="1" x14ac:dyDescent="0.2">
      <c r="A5" s="157"/>
      <c r="B5" s="119"/>
      <c r="C5" s="119"/>
      <c r="D5" s="119"/>
      <c r="E5" s="119"/>
      <c r="F5" s="119"/>
      <c r="G5" s="119"/>
      <c r="H5" s="119"/>
      <c r="I5" s="119"/>
      <c r="J5" s="117"/>
    </row>
    <row r="6" spans="1:11" ht="5.25" customHeight="1" x14ac:dyDescent="0.2">
      <c r="A6" s="127"/>
      <c r="B6" s="128"/>
      <c r="C6" s="128"/>
      <c r="D6" s="128"/>
      <c r="E6" s="128"/>
      <c r="F6" s="128"/>
      <c r="G6" s="128"/>
      <c r="H6" s="128"/>
      <c r="I6" s="128"/>
      <c r="J6" s="126"/>
    </row>
    <row r="7" spans="1:11" ht="12" x14ac:dyDescent="0.25">
      <c r="A7" s="124" t="s">
        <v>458</v>
      </c>
      <c r="F7" s="156"/>
      <c r="G7" s="155"/>
      <c r="J7" s="123"/>
    </row>
    <row r="8" spans="1:11" ht="12" x14ac:dyDescent="0.25">
      <c r="A8" s="124" t="s">
        <v>470</v>
      </c>
      <c r="B8" s="154"/>
      <c r="C8" s="116"/>
      <c r="D8" s="116"/>
      <c r="E8" s="116"/>
      <c r="J8" s="123"/>
    </row>
    <row r="9" spans="1:11" ht="4.6500000000000004" customHeight="1" x14ac:dyDescent="0.2">
      <c r="A9" s="122"/>
      <c r="B9" s="119"/>
      <c r="C9" s="119"/>
      <c r="D9" s="119"/>
      <c r="E9" s="119"/>
      <c r="F9" s="119"/>
      <c r="G9" s="119"/>
      <c r="H9" s="119"/>
      <c r="I9" s="119"/>
      <c r="J9" s="117"/>
    </row>
    <row r="10" spans="1:11" ht="4.6500000000000004" customHeight="1" x14ac:dyDescent="0.2">
      <c r="A10" s="142"/>
      <c r="B10" s="119"/>
      <c r="C10" s="119"/>
      <c r="D10" s="119"/>
      <c r="E10" s="119"/>
      <c r="F10" s="119"/>
      <c r="G10" s="119"/>
      <c r="H10" s="119"/>
      <c r="I10" s="119"/>
      <c r="J10" s="119"/>
    </row>
    <row r="11" spans="1:11" ht="4.6500000000000004" customHeight="1" x14ac:dyDescent="0.2">
      <c r="A11" s="125"/>
      <c r="J11" s="123"/>
    </row>
    <row r="12" spans="1:11" ht="12" x14ac:dyDescent="0.25">
      <c r="A12" s="151" t="s">
        <v>5</v>
      </c>
      <c r="B12" s="115" t="s">
        <v>6</v>
      </c>
      <c r="C12" s="153"/>
      <c r="D12" s="115" t="s">
        <v>7</v>
      </c>
      <c r="E12" s="152" t="s">
        <v>65</v>
      </c>
      <c r="F12" s="115" t="s">
        <v>7</v>
      </c>
      <c r="G12" s="152"/>
      <c r="H12" s="115" t="s">
        <v>7</v>
      </c>
      <c r="I12" s="152"/>
      <c r="J12" s="123" t="s">
        <v>8</v>
      </c>
    </row>
    <row r="13" spans="1:11" x14ac:dyDescent="0.2">
      <c r="A13" s="151" t="s">
        <v>9</v>
      </c>
      <c r="D13" s="115" t="s">
        <v>10</v>
      </c>
      <c r="F13" s="115" t="s">
        <v>11</v>
      </c>
      <c r="H13" s="115" t="s">
        <v>12</v>
      </c>
      <c r="J13" s="123" t="s">
        <v>13</v>
      </c>
    </row>
    <row r="14" spans="1:11" ht="4.6500000000000004" customHeight="1" x14ac:dyDescent="0.2">
      <c r="A14" s="120"/>
      <c r="B14" s="119"/>
      <c r="C14" s="119"/>
      <c r="D14" s="119"/>
      <c r="E14" s="119"/>
      <c r="F14" s="119"/>
      <c r="G14" s="119"/>
      <c r="H14" s="119"/>
      <c r="I14" s="119"/>
      <c r="J14" s="117"/>
    </row>
    <row r="15" spans="1:11" ht="4.6500000000000004" customHeight="1" x14ac:dyDescent="0.2">
      <c r="A15" s="129"/>
      <c r="B15" s="127"/>
      <c r="C15" s="128"/>
      <c r="D15" s="128"/>
      <c r="E15" s="128"/>
      <c r="F15" s="128"/>
      <c r="G15" s="128"/>
      <c r="H15" s="126"/>
      <c r="I15" s="127"/>
      <c r="J15" s="126"/>
    </row>
    <row r="16" spans="1:11" x14ac:dyDescent="0.2">
      <c r="A16" s="125">
        <v>1</v>
      </c>
      <c r="B16" s="122" t="s">
        <v>164</v>
      </c>
      <c r="G16" s="119"/>
      <c r="H16" s="117"/>
      <c r="I16" s="118"/>
      <c r="J16" s="138">
        <f>H18+H19</f>
        <v>22000</v>
      </c>
      <c r="K16" s="148"/>
    </row>
    <row r="17" spans="1:11" ht="12" x14ac:dyDescent="0.25">
      <c r="A17" s="125"/>
      <c r="B17" s="137" t="s">
        <v>107</v>
      </c>
      <c r="C17" s="136"/>
      <c r="G17" s="131"/>
      <c r="H17" s="144"/>
      <c r="I17" s="144"/>
      <c r="J17" s="149"/>
    </row>
    <row r="18" spans="1:11" ht="39.15" customHeight="1" x14ac:dyDescent="0.2">
      <c r="A18" s="197" t="s">
        <v>22</v>
      </c>
      <c r="B18" s="629" t="s">
        <v>165</v>
      </c>
      <c r="C18" s="598"/>
      <c r="D18" s="598"/>
      <c r="E18" s="598"/>
      <c r="F18" s="599"/>
      <c r="G18" s="198"/>
      <c r="H18" s="199">
        <f>HerstellkostenVgV!$I$10</f>
        <v>22000</v>
      </c>
      <c r="I18" s="144"/>
      <c r="J18" s="149"/>
    </row>
    <row r="19" spans="1:11" x14ac:dyDescent="0.2">
      <c r="A19" s="135" t="s">
        <v>23</v>
      </c>
      <c r="B19" s="134" t="s">
        <v>2</v>
      </c>
      <c r="G19" s="133"/>
      <c r="H19" s="150">
        <f>HerstellkostenVgV!I14</f>
        <v>0</v>
      </c>
      <c r="I19" s="144"/>
      <c r="J19" s="130"/>
      <c r="K19" s="148"/>
    </row>
    <row r="20" spans="1:11" ht="4.6500000000000004" customHeight="1" x14ac:dyDescent="0.2">
      <c r="A20" s="120"/>
      <c r="B20" s="118"/>
      <c r="C20" s="119"/>
      <c r="D20" s="119"/>
      <c r="E20" s="119"/>
      <c r="F20" s="119"/>
      <c r="G20" s="119"/>
      <c r="H20" s="119"/>
      <c r="I20" s="131"/>
      <c r="J20" s="139"/>
    </row>
    <row r="21" spans="1:11" ht="4.6500000000000004" customHeight="1" x14ac:dyDescent="0.2">
      <c r="A21" s="129"/>
      <c r="B21" s="127"/>
      <c r="C21" s="128"/>
      <c r="D21" s="128"/>
      <c r="E21" s="128"/>
      <c r="F21" s="128"/>
      <c r="H21" s="128"/>
      <c r="I21" s="128"/>
      <c r="J21" s="126"/>
    </row>
    <row r="22" spans="1:11" x14ac:dyDescent="0.2">
      <c r="A22" s="125">
        <v>2</v>
      </c>
      <c r="B22" s="122" t="s">
        <v>166</v>
      </c>
      <c r="I22" s="119"/>
      <c r="J22" s="138">
        <f>SUM(H25:H28)</f>
        <v>0</v>
      </c>
    </row>
    <row r="23" spans="1:11" x14ac:dyDescent="0.2">
      <c r="A23" s="125"/>
      <c r="B23" s="122" t="s">
        <v>55</v>
      </c>
      <c r="G23" s="147"/>
      <c r="H23" s="146"/>
      <c r="I23" s="144"/>
      <c r="J23" s="130"/>
    </row>
    <row r="24" spans="1:11" ht="12" x14ac:dyDescent="0.25">
      <c r="A24" s="125"/>
      <c r="B24" s="137" t="s">
        <v>108</v>
      </c>
      <c r="C24" s="136"/>
      <c r="G24" s="140"/>
      <c r="H24" s="145"/>
      <c r="I24" s="144"/>
      <c r="J24" s="130"/>
    </row>
    <row r="25" spans="1:11" ht="12.15" customHeight="1" x14ac:dyDescent="0.2">
      <c r="A25" s="143" t="s">
        <v>14</v>
      </c>
      <c r="B25" s="134" t="s">
        <v>1</v>
      </c>
      <c r="F25" s="123"/>
      <c r="G25" s="118"/>
      <c r="H25" s="138">
        <v>0</v>
      </c>
      <c r="I25" s="131"/>
      <c r="J25" s="130"/>
    </row>
    <row r="26" spans="1:11" ht="39.15" customHeight="1" x14ac:dyDescent="0.2">
      <c r="A26" s="197" t="s">
        <v>16</v>
      </c>
      <c r="B26" s="629" t="s">
        <v>167</v>
      </c>
      <c r="C26" s="630"/>
      <c r="D26" s="630"/>
      <c r="E26" s="630"/>
      <c r="F26" s="631"/>
      <c r="G26" s="198"/>
      <c r="H26" s="200">
        <v>0</v>
      </c>
      <c r="I26" s="131"/>
      <c r="J26" s="130"/>
    </row>
    <row r="27" spans="1:11" s="205" customFormat="1" ht="12.15" customHeight="1" x14ac:dyDescent="0.25">
      <c r="A27" s="201" t="s">
        <v>18</v>
      </c>
      <c r="B27" s="629" t="s">
        <v>168</v>
      </c>
      <c r="C27" s="598"/>
      <c r="D27" s="598"/>
      <c r="E27" s="598"/>
      <c r="F27" s="599"/>
      <c r="G27" s="193"/>
      <c r="H27" s="202">
        <v>0</v>
      </c>
      <c r="I27" s="203"/>
      <c r="J27" s="204"/>
    </row>
    <row r="28" spans="1:11" ht="12.15" customHeight="1" x14ac:dyDescent="0.2">
      <c r="A28" s="197" t="s">
        <v>127</v>
      </c>
      <c r="B28" s="629" t="s">
        <v>169</v>
      </c>
      <c r="C28" s="598"/>
      <c r="D28" s="598"/>
      <c r="E28" s="598"/>
      <c r="F28" s="599"/>
      <c r="G28" s="198"/>
      <c r="H28" s="202">
        <v>0</v>
      </c>
      <c r="I28" s="131"/>
      <c r="J28" s="130"/>
    </row>
    <row r="29" spans="1:11" ht="4.6500000000000004" customHeight="1" x14ac:dyDescent="0.2">
      <c r="A29" s="120"/>
      <c r="B29" s="118"/>
      <c r="C29" s="119"/>
      <c r="D29" s="119"/>
      <c r="E29" s="119"/>
      <c r="F29" s="119"/>
      <c r="G29" s="119"/>
      <c r="H29" s="117"/>
      <c r="I29" s="140"/>
      <c r="J29" s="139"/>
    </row>
    <row r="30" spans="1:11" ht="4.6500000000000004" customHeight="1" x14ac:dyDescent="0.2">
      <c r="A30" s="129"/>
      <c r="B30" s="127"/>
      <c r="C30" s="128"/>
      <c r="D30" s="128"/>
      <c r="E30" s="128"/>
      <c r="F30" s="128"/>
      <c r="G30" s="128"/>
      <c r="H30" s="126"/>
      <c r="I30" s="127"/>
      <c r="J30" s="126"/>
    </row>
    <row r="31" spans="1:11" x14ac:dyDescent="0.2">
      <c r="A31" s="125">
        <v>3</v>
      </c>
      <c r="B31" s="122" t="s">
        <v>3</v>
      </c>
      <c r="H31" s="123"/>
      <c r="I31" s="118"/>
      <c r="J31" s="138">
        <f>H33+H34+H35+H36</f>
        <v>0</v>
      </c>
    </row>
    <row r="32" spans="1:11" ht="12" x14ac:dyDescent="0.25">
      <c r="A32" s="125"/>
      <c r="B32" s="137" t="s">
        <v>109</v>
      </c>
      <c r="C32" s="136"/>
      <c r="G32" s="119"/>
      <c r="H32" s="119"/>
      <c r="I32" s="131"/>
      <c r="J32" s="130"/>
    </row>
    <row r="33" spans="1:10" x14ac:dyDescent="0.2">
      <c r="A33" s="135" t="s">
        <v>27</v>
      </c>
      <c r="B33" s="134" t="s">
        <v>15</v>
      </c>
      <c r="F33" s="123"/>
      <c r="G33" s="133"/>
      <c r="H33" s="132">
        <f>[1]HerstellkostenVgV!F12</f>
        <v>0</v>
      </c>
      <c r="I33" s="131"/>
      <c r="J33" s="130"/>
    </row>
    <row r="34" spans="1:10" x14ac:dyDescent="0.2">
      <c r="A34" s="143" t="s">
        <v>30</v>
      </c>
      <c r="B34" s="134" t="s">
        <v>17</v>
      </c>
      <c r="F34" s="123"/>
      <c r="G34" s="133"/>
      <c r="H34" s="132">
        <v>0</v>
      </c>
      <c r="I34" s="131"/>
      <c r="J34" s="130"/>
    </row>
    <row r="35" spans="1:10" x14ac:dyDescent="0.2">
      <c r="A35" s="143" t="s">
        <v>31</v>
      </c>
      <c r="B35" s="134" t="s">
        <v>19</v>
      </c>
      <c r="F35" s="123"/>
      <c r="G35" s="133"/>
      <c r="H35" s="132">
        <v>0</v>
      </c>
      <c r="I35" s="131"/>
      <c r="J35" s="130"/>
    </row>
    <row r="36" spans="1:10" x14ac:dyDescent="0.2">
      <c r="A36" s="143" t="s">
        <v>32</v>
      </c>
      <c r="B36" s="134" t="s">
        <v>0</v>
      </c>
      <c r="F36" s="123"/>
      <c r="G36" s="133"/>
      <c r="H36" s="132">
        <v>0</v>
      </c>
      <c r="I36" s="131"/>
      <c r="J36" s="130"/>
    </row>
    <row r="37" spans="1:10" ht="4.6500000000000004" customHeight="1" x14ac:dyDescent="0.2">
      <c r="A37" s="120"/>
      <c r="B37" s="118"/>
      <c r="C37" s="119"/>
      <c r="D37" s="119"/>
      <c r="E37" s="119"/>
      <c r="F37" s="119"/>
      <c r="G37" s="142"/>
      <c r="H37" s="141"/>
      <c r="I37" s="140"/>
      <c r="J37" s="139"/>
    </row>
    <row r="38" spans="1:10" ht="4.6500000000000004" customHeight="1" x14ac:dyDescent="0.2">
      <c r="A38" s="129"/>
      <c r="B38" s="127"/>
      <c r="C38" s="128"/>
      <c r="D38" s="128"/>
      <c r="E38" s="128"/>
      <c r="F38" s="128"/>
      <c r="G38" s="128"/>
      <c r="H38" s="126"/>
      <c r="I38" s="127"/>
      <c r="J38" s="126"/>
    </row>
    <row r="39" spans="1:10" ht="12.15" customHeight="1" x14ac:dyDescent="0.25">
      <c r="A39" s="125">
        <v>4</v>
      </c>
      <c r="B39" s="122" t="s">
        <v>91</v>
      </c>
      <c r="H39" s="206"/>
      <c r="I39" s="118"/>
      <c r="J39" s="138">
        <f>H41+H42</f>
        <v>0</v>
      </c>
    </row>
    <row r="40" spans="1:10" ht="12.15" customHeight="1" x14ac:dyDescent="0.25">
      <c r="A40" s="125"/>
      <c r="B40" s="137" t="s">
        <v>106</v>
      </c>
      <c r="C40" s="136"/>
      <c r="G40" s="119"/>
      <c r="H40" s="119"/>
      <c r="I40" s="131"/>
      <c r="J40" s="130"/>
    </row>
    <row r="41" spans="1:10" s="210" customFormat="1" ht="37.5" customHeight="1" x14ac:dyDescent="0.25">
      <c r="A41" s="207" t="s">
        <v>62</v>
      </c>
      <c r="B41" s="629" t="s">
        <v>165</v>
      </c>
      <c r="C41" s="598"/>
      <c r="D41" s="598"/>
      <c r="E41" s="598"/>
      <c r="F41" s="599"/>
      <c r="G41" s="198"/>
      <c r="H41" s="200">
        <v>0</v>
      </c>
      <c r="I41" s="208"/>
      <c r="J41" s="209"/>
    </row>
    <row r="42" spans="1:10" ht="12.15" customHeight="1" x14ac:dyDescent="0.2">
      <c r="A42" s="135" t="s">
        <v>63</v>
      </c>
      <c r="B42" s="134" t="s">
        <v>2</v>
      </c>
      <c r="G42" s="133"/>
      <c r="H42" s="132">
        <v>0</v>
      </c>
      <c r="I42" s="131"/>
      <c r="J42" s="130"/>
    </row>
    <row r="43" spans="1:10" ht="4.6500000000000004" customHeight="1" x14ac:dyDescent="0.2">
      <c r="A43" s="125"/>
      <c r="B43" s="122"/>
      <c r="G43" s="128"/>
      <c r="H43" s="126"/>
      <c r="I43" s="131"/>
      <c r="J43" s="130"/>
    </row>
    <row r="44" spans="1:10" ht="4.6500000000000004" customHeight="1" x14ac:dyDescent="0.2">
      <c r="A44" s="129"/>
      <c r="B44" s="127"/>
      <c r="C44" s="128"/>
      <c r="D44" s="128"/>
      <c r="E44" s="128"/>
      <c r="F44" s="128"/>
      <c r="G44" s="128"/>
      <c r="H44" s="126"/>
      <c r="I44" s="127"/>
      <c r="J44" s="126"/>
    </row>
    <row r="45" spans="1:10" x14ac:dyDescent="0.2">
      <c r="A45" s="125">
        <v>5</v>
      </c>
      <c r="B45" s="122" t="s">
        <v>92</v>
      </c>
      <c r="H45" s="123"/>
      <c r="I45" s="122"/>
      <c r="J45" s="192">
        <f>J16+J22+J31+J39</f>
        <v>22000</v>
      </c>
    </row>
    <row r="46" spans="1:10" ht="4.6500000000000004" customHeight="1" x14ac:dyDescent="0.2">
      <c r="A46" s="125"/>
      <c r="B46" s="122"/>
      <c r="H46" s="123"/>
      <c r="I46" s="122"/>
      <c r="J46" s="123"/>
    </row>
    <row r="47" spans="1:10" ht="4.6500000000000004" customHeight="1" x14ac:dyDescent="0.2">
      <c r="A47" s="129"/>
      <c r="B47" s="127"/>
      <c r="C47" s="128"/>
      <c r="D47" s="128"/>
      <c r="E47" s="128"/>
      <c r="F47" s="128"/>
      <c r="G47" s="128"/>
      <c r="H47" s="126"/>
      <c r="I47" s="127"/>
      <c r="J47" s="126"/>
    </row>
    <row r="48" spans="1:10" x14ac:dyDescent="0.2">
      <c r="A48" s="125">
        <v>6</v>
      </c>
      <c r="B48" s="122" t="s">
        <v>226</v>
      </c>
      <c r="H48" s="123"/>
      <c r="I48" s="122"/>
      <c r="J48" s="192">
        <f>H19+H42</f>
        <v>0</v>
      </c>
    </row>
    <row r="49" spans="1:10" ht="4.6500000000000004" customHeight="1" x14ac:dyDescent="0.2">
      <c r="A49" s="120"/>
      <c r="B49" s="118"/>
      <c r="C49" s="119"/>
      <c r="D49" s="119"/>
      <c r="E49" s="119"/>
      <c r="F49" s="119"/>
      <c r="G49" s="119"/>
      <c r="H49" s="117"/>
      <c r="I49" s="118"/>
      <c r="J49" s="117"/>
    </row>
    <row r="50" spans="1:10" ht="4.6500000000000004" customHeight="1" x14ac:dyDescent="0.2">
      <c r="A50" s="129"/>
      <c r="B50" s="127"/>
      <c r="C50" s="128"/>
      <c r="D50" s="128"/>
      <c r="E50" s="128"/>
      <c r="F50" s="128"/>
      <c r="G50" s="128"/>
      <c r="H50" s="126"/>
      <c r="I50" s="127"/>
      <c r="J50" s="126"/>
    </row>
    <row r="51" spans="1:10" ht="12.15" customHeight="1" x14ac:dyDescent="0.2">
      <c r="A51" s="125">
        <v>7</v>
      </c>
      <c r="B51" s="122" t="s">
        <v>93</v>
      </c>
      <c r="H51" s="123"/>
      <c r="I51" s="122"/>
      <c r="J51" s="192">
        <f>J45-J48</f>
        <v>22000</v>
      </c>
    </row>
    <row r="52" spans="1:10" ht="4.6500000000000004" customHeight="1" x14ac:dyDescent="0.2">
      <c r="A52" s="120"/>
      <c r="B52" s="118"/>
      <c r="C52" s="119"/>
      <c r="D52" s="119"/>
      <c r="E52" s="119"/>
      <c r="F52" s="119"/>
      <c r="G52" s="119"/>
      <c r="H52" s="117"/>
      <c r="I52" s="118"/>
      <c r="J52" s="117"/>
    </row>
    <row r="53" spans="1:10" ht="4.6500000000000004" customHeight="1" x14ac:dyDescent="0.2">
      <c r="A53" s="129"/>
      <c r="B53" s="127"/>
      <c r="C53" s="128"/>
      <c r="D53" s="128"/>
      <c r="E53" s="128"/>
      <c r="F53" s="128"/>
      <c r="G53" s="128"/>
      <c r="H53" s="126"/>
      <c r="I53" s="147"/>
      <c r="J53" s="196"/>
    </row>
    <row r="54" spans="1:10" x14ac:dyDescent="0.2">
      <c r="A54" s="125">
        <v>8</v>
      </c>
      <c r="B54" s="122" t="s">
        <v>94</v>
      </c>
      <c r="H54" s="123"/>
      <c r="I54" s="131"/>
      <c r="J54" s="130"/>
    </row>
    <row r="55" spans="1:10" x14ac:dyDescent="0.2">
      <c r="A55" s="125"/>
      <c r="B55" s="122" t="s">
        <v>170</v>
      </c>
      <c r="H55" s="123"/>
      <c r="I55" s="131"/>
      <c r="J55" s="130"/>
    </row>
    <row r="56" spans="1:10" ht="13.2" x14ac:dyDescent="0.25">
      <c r="A56" s="143" t="s">
        <v>95</v>
      </c>
      <c r="B56" s="134" t="s">
        <v>97</v>
      </c>
      <c r="C56" s="115" t="s">
        <v>28</v>
      </c>
      <c r="D56" s="194">
        <f>0.25*J51</f>
        <v>5500</v>
      </c>
      <c r="E56" s="211" t="s">
        <v>56</v>
      </c>
      <c r="F56" s="115" t="s">
        <v>57</v>
      </c>
      <c r="G56" s="212" t="s">
        <v>28</v>
      </c>
      <c r="H56" s="213">
        <f>IF(D56&gt;J48,J48,D56)</f>
        <v>0</v>
      </c>
      <c r="I56" s="140"/>
      <c r="J56" s="139"/>
    </row>
    <row r="57" spans="1:10" x14ac:dyDescent="0.2">
      <c r="A57" s="143" t="s">
        <v>96</v>
      </c>
      <c r="B57" s="134" t="s">
        <v>98</v>
      </c>
      <c r="C57" s="115" t="s">
        <v>28</v>
      </c>
      <c r="G57" s="214"/>
      <c r="H57" s="148">
        <f>IF(D56&lt;J48,(J48-D56)*0.5,0)</f>
        <v>0</v>
      </c>
      <c r="I57" s="122"/>
      <c r="J57" s="192">
        <f>H56+H57</f>
        <v>0</v>
      </c>
    </row>
    <row r="58" spans="1:10" ht="4.6500000000000004" customHeight="1" x14ac:dyDescent="0.2">
      <c r="A58" s="120"/>
      <c r="B58" s="118"/>
      <c r="C58" s="119"/>
      <c r="D58" s="119"/>
      <c r="E58" s="119"/>
      <c r="F58" s="119"/>
      <c r="G58" s="119"/>
      <c r="H58" s="117"/>
      <c r="I58" s="118"/>
      <c r="J58" s="117"/>
    </row>
    <row r="59" spans="1:10" ht="4.6500000000000004" customHeight="1" x14ac:dyDescent="0.25">
      <c r="A59" s="125"/>
      <c r="B59" s="124"/>
      <c r="H59" s="123"/>
      <c r="I59" s="122"/>
      <c r="J59" s="123"/>
    </row>
    <row r="60" spans="1:10" ht="12" x14ac:dyDescent="0.25">
      <c r="A60" s="125">
        <v>9</v>
      </c>
      <c r="B60" s="124" t="s">
        <v>99</v>
      </c>
      <c r="H60" s="123"/>
      <c r="I60" s="124"/>
      <c r="J60" s="121">
        <f>J51+J57</f>
        <v>22000</v>
      </c>
    </row>
    <row r="61" spans="1:10" ht="4.6500000000000004" customHeight="1" x14ac:dyDescent="0.2">
      <c r="A61" s="120"/>
      <c r="B61" s="118"/>
      <c r="C61" s="119"/>
      <c r="D61" s="119"/>
      <c r="E61" s="119"/>
      <c r="F61" s="119"/>
      <c r="G61" s="119"/>
      <c r="H61" s="117"/>
      <c r="I61" s="118"/>
      <c r="J61" s="117"/>
    </row>
    <row r="62" spans="1:10" ht="4.95" customHeight="1" x14ac:dyDescent="0.2"/>
    <row r="63" spans="1:10" ht="12.15" customHeight="1" x14ac:dyDescent="0.2">
      <c r="A63" s="632" t="s">
        <v>232</v>
      </c>
      <c r="B63" s="633"/>
      <c r="C63" s="633"/>
      <c r="D63" s="633"/>
      <c r="E63" s="633"/>
      <c r="F63" s="633"/>
      <c r="G63" s="633"/>
      <c r="H63" s="633"/>
      <c r="I63" s="633"/>
      <c r="J63" s="633"/>
    </row>
    <row r="64" spans="1:10" ht="12.15" customHeight="1" x14ac:dyDescent="0.2">
      <c r="A64" s="633"/>
      <c r="B64" s="633"/>
      <c r="C64" s="633"/>
      <c r="D64" s="633"/>
      <c r="E64" s="633"/>
      <c r="F64" s="633"/>
      <c r="G64" s="633"/>
      <c r="H64" s="633"/>
      <c r="I64" s="633"/>
      <c r="J64" s="633"/>
    </row>
    <row r="65" spans="1:10" ht="12.15" customHeight="1" x14ac:dyDescent="0.2">
      <c r="A65" s="633"/>
      <c r="B65" s="633"/>
      <c r="C65" s="633"/>
      <c r="D65" s="633"/>
      <c r="E65" s="633"/>
      <c r="F65" s="633"/>
      <c r="G65" s="633"/>
      <c r="H65" s="633"/>
      <c r="I65" s="633"/>
      <c r="J65" s="633"/>
    </row>
    <row r="66" spans="1:10" ht="12.15" customHeight="1" x14ac:dyDescent="0.2">
      <c r="A66" s="633"/>
      <c r="B66" s="633"/>
      <c r="C66" s="633"/>
      <c r="D66" s="633"/>
      <c r="E66" s="633"/>
      <c r="F66" s="633"/>
      <c r="G66" s="633"/>
      <c r="H66" s="633"/>
      <c r="I66" s="633"/>
      <c r="J66" s="633"/>
    </row>
    <row r="67" spans="1:10" ht="12.15" customHeight="1" x14ac:dyDescent="0.2">
      <c r="A67" s="633"/>
      <c r="B67" s="633"/>
      <c r="C67" s="633"/>
      <c r="D67" s="633"/>
      <c r="E67" s="633"/>
      <c r="F67" s="633"/>
      <c r="G67" s="633"/>
      <c r="H67" s="633"/>
      <c r="I67" s="633"/>
      <c r="J67" s="633"/>
    </row>
    <row r="68" spans="1:10" ht="12.15" customHeight="1" x14ac:dyDescent="0.2">
      <c r="A68" s="633"/>
      <c r="B68" s="633"/>
      <c r="C68" s="633"/>
      <c r="D68" s="633"/>
      <c r="E68" s="633"/>
      <c r="F68" s="633"/>
      <c r="G68" s="633"/>
      <c r="H68" s="633"/>
      <c r="I68" s="633"/>
      <c r="J68" s="633"/>
    </row>
    <row r="69" spans="1:10" ht="12.15" customHeight="1" x14ac:dyDescent="0.2">
      <c r="A69" s="633"/>
      <c r="B69" s="633"/>
      <c r="C69" s="633"/>
      <c r="D69" s="633"/>
      <c r="E69" s="633"/>
      <c r="F69" s="633"/>
      <c r="G69" s="633"/>
      <c r="H69" s="633"/>
      <c r="I69" s="633"/>
      <c r="J69" s="633"/>
    </row>
    <row r="70" spans="1:10" ht="12.15" customHeight="1" x14ac:dyDescent="0.2">
      <c r="A70" s="633"/>
      <c r="B70" s="633"/>
      <c r="C70" s="633"/>
      <c r="D70" s="633"/>
      <c r="E70" s="633"/>
      <c r="F70" s="633"/>
      <c r="G70" s="633"/>
      <c r="H70" s="633"/>
      <c r="I70" s="633"/>
      <c r="J70" s="633"/>
    </row>
    <row r="71" spans="1:10" ht="12.15" customHeight="1" x14ac:dyDescent="0.2">
      <c r="A71" s="633"/>
      <c r="B71" s="633"/>
      <c r="C71" s="633"/>
      <c r="D71" s="633"/>
      <c r="E71" s="633"/>
      <c r="F71" s="633"/>
      <c r="G71" s="633"/>
      <c r="H71" s="633"/>
      <c r="I71" s="633"/>
      <c r="J71" s="633"/>
    </row>
    <row r="72" spans="1:10" ht="12.15" customHeight="1" x14ac:dyDescent="0.2">
      <c r="A72" s="633"/>
      <c r="B72" s="633"/>
      <c r="C72" s="633"/>
      <c r="D72" s="633"/>
      <c r="E72" s="633"/>
      <c r="F72" s="633"/>
      <c r="G72" s="633"/>
      <c r="H72" s="633"/>
      <c r="I72" s="633"/>
      <c r="J72" s="633"/>
    </row>
    <row r="73" spans="1:10" ht="12.15" customHeight="1" x14ac:dyDescent="0.2">
      <c r="A73" s="633"/>
      <c r="B73" s="633"/>
      <c r="C73" s="633"/>
      <c r="D73" s="633"/>
      <c r="E73" s="633"/>
      <c r="F73" s="633"/>
      <c r="G73" s="633"/>
      <c r="H73" s="633"/>
      <c r="I73" s="633"/>
      <c r="J73" s="633"/>
    </row>
    <row r="74" spans="1:10" ht="12.15" customHeight="1" x14ac:dyDescent="0.2">
      <c r="A74" s="633"/>
      <c r="B74" s="633"/>
      <c r="C74" s="633"/>
      <c r="D74" s="633"/>
      <c r="E74" s="633"/>
      <c r="F74" s="633"/>
      <c r="G74" s="633"/>
      <c r="H74" s="633"/>
      <c r="I74" s="633"/>
      <c r="J74" s="633"/>
    </row>
    <row r="75" spans="1:10" ht="12.15" customHeight="1" x14ac:dyDescent="0.2">
      <c r="A75" s="633"/>
      <c r="B75" s="633"/>
      <c r="C75" s="633"/>
      <c r="D75" s="633"/>
      <c r="E75" s="633"/>
      <c r="F75" s="633"/>
      <c r="G75" s="633"/>
      <c r="H75" s="633"/>
      <c r="I75" s="633"/>
      <c r="J75" s="633"/>
    </row>
    <row r="76" spans="1:10" ht="12.15" customHeight="1" x14ac:dyDescent="0.2">
      <c r="A76" s="633"/>
      <c r="B76" s="633"/>
      <c r="C76" s="633"/>
      <c r="D76" s="633"/>
      <c r="E76" s="633"/>
      <c r="F76" s="633"/>
      <c r="G76" s="633"/>
      <c r="H76" s="633"/>
      <c r="I76" s="633"/>
      <c r="J76" s="633"/>
    </row>
    <row r="77" spans="1:10" ht="12.15" customHeight="1" x14ac:dyDescent="0.2">
      <c r="A77" s="633"/>
      <c r="B77" s="633"/>
      <c r="C77" s="633"/>
      <c r="D77" s="633"/>
      <c r="E77" s="633"/>
      <c r="F77" s="633"/>
      <c r="G77" s="633"/>
      <c r="H77" s="633"/>
      <c r="I77" s="633"/>
      <c r="J77" s="633"/>
    </row>
    <row r="78" spans="1:10" ht="23.25" customHeight="1" x14ac:dyDescent="0.2">
      <c r="A78" s="633"/>
      <c r="B78" s="633"/>
      <c r="C78" s="633"/>
      <c r="D78" s="633"/>
      <c r="E78" s="633"/>
      <c r="F78" s="633"/>
      <c r="G78" s="633"/>
      <c r="H78" s="633"/>
      <c r="I78" s="633"/>
      <c r="J78" s="633"/>
    </row>
    <row r="79" spans="1:10" ht="13.2" x14ac:dyDescent="0.25">
      <c r="A79" s="187"/>
      <c r="B79" s="187"/>
      <c r="C79" s="187"/>
      <c r="D79" s="187"/>
      <c r="E79" s="187"/>
      <c r="F79" s="187"/>
      <c r="G79" s="187"/>
      <c r="H79" s="187"/>
      <c r="I79" s="187"/>
      <c r="J79" s="187"/>
    </row>
    <row r="80" spans="1:10" ht="13.2" x14ac:dyDescent="0.25">
      <c r="A80" s="187"/>
      <c r="B80" s="187"/>
      <c r="C80" s="187"/>
      <c r="D80" s="187"/>
      <c r="E80" s="187"/>
      <c r="F80" s="187"/>
      <c r="G80" s="187"/>
      <c r="H80" s="187"/>
      <c r="I80" s="187"/>
      <c r="J80" s="187"/>
    </row>
    <row r="81" spans="1:10" ht="13.2" x14ac:dyDescent="0.25">
      <c r="A81" s="628"/>
      <c r="B81" s="628"/>
      <c r="C81" s="628"/>
      <c r="D81" s="628"/>
      <c r="E81" s="628"/>
      <c r="F81" s="628"/>
      <c r="G81" s="187"/>
      <c r="H81" s="187"/>
      <c r="I81" s="187"/>
      <c r="J81" s="187"/>
    </row>
    <row r="82" spans="1:10" ht="13.2" x14ac:dyDescent="0.25">
      <c r="A82" s="187"/>
      <c r="B82" s="187"/>
      <c r="C82" s="187"/>
      <c r="D82" s="187"/>
      <c r="E82" s="187"/>
      <c r="F82" s="187"/>
      <c r="G82" s="187"/>
      <c r="H82" s="187"/>
      <c r="I82" s="187"/>
      <c r="J82" s="187"/>
    </row>
    <row r="89" spans="1:10" ht="15" customHeight="1" x14ac:dyDescent="0.2"/>
  </sheetData>
  <sheetProtection algorithmName="SHA-512" hashValue="wZCgZ7A2d0pgpu4mjAYhkBF+y6qyt/JtDD0Fisj2/VnjgsQkbfQkrGT17cPlc+LKUlMTC1hz9YQfn2c8e9jbUw==" saltValue="N9rFvrk0TPCEce681WfxDQ==" spinCount="100000" sheet="1" objects="1" scenarios="1" selectLockedCells="1"/>
  <mergeCells count="7">
    <mergeCell ref="A81:F81"/>
    <mergeCell ref="B18:F18"/>
    <mergeCell ref="B26:F26"/>
    <mergeCell ref="B27:F27"/>
    <mergeCell ref="B28:F28"/>
    <mergeCell ref="B41:F41"/>
    <mergeCell ref="A63:J78"/>
  </mergeCells>
  <pageMargins left="0.70866141732283472" right="0.70866141732283472" top="0.78740157480314965" bottom="0.78740157480314965" header="0.31496062992125984" footer="0.31496062992125984"/>
  <pageSetup paperSize="9" scale="92" orientation="portrait" r:id="rId1"/>
  <headerFooter>
    <oddHeader>&amp;L&amp;"Arial,Fett"Anlage &amp;A&amp;"Arial,Standard"
zum Vertrag Stadt .... /..............................................&amp;RAngebot vom .................</oddHeader>
    <oddFooter xml:space="preserve">&amp;L&amp;F&amp;RSeite &amp;P - &amp;N </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EFCC0A-C706-45B7-A57C-F099BCA7CF2E}">
  <sheetPr>
    <tabColor rgb="FF00B050"/>
    <pageSetUpPr fitToPage="1"/>
  </sheetPr>
  <dimension ref="A1:M68"/>
  <sheetViews>
    <sheetView showGridLines="0" showRuler="0" view="pageLayout" topLeftCell="A43" zoomScaleNormal="100" zoomScaleSheetLayoutView="100" workbookViewId="0">
      <selection activeCell="B20" sqref="B20"/>
    </sheetView>
  </sheetViews>
  <sheetFormatPr baseColWidth="10" defaultColWidth="11.33203125" defaultRowHeight="11.4" x14ac:dyDescent="0.2"/>
  <cols>
    <col min="1" max="1" width="4.109375" style="162" customWidth="1"/>
    <col min="2" max="2" width="3.6640625" style="115" customWidth="1"/>
    <col min="3" max="3" width="17.109375" style="115" customWidth="1"/>
    <col min="4" max="10" width="9" style="115" customWidth="1"/>
    <col min="11" max="16384" width="11.33203125" style="115"/>
  </cols>
  <sheetData>
    <row r="1" spans="1:10" ht="4.6500000000000004" customHeight="1" x14ac:dyDescent="0.2">
      <c r="A1" s="161"/>
      <c r="B1" s="128"/>
      <c r="C1" s="128"/>
      <c r="D1" s="128"/>
      <c r="E1" s="128"/>
      <c r="F1" s="128"/>
      <c r="G1" s="128"/>
      <c r="H1" s="128"/>
      <c r="I1" s="128"/>
      <c r="J1" s="126"/>
    </row>
    <row r="2" spans="1:10" ht="12" x14ac:dyDescent="0.25">
      <c r="A2" s="124" t="s">
        <v>171</v>
      </c>
      <c r="J2" s="158"/>
    </row>
    <row r="3" spans="1:10" ht="12.75" customHeight="1" x14ac:dyDescent="0.25">
      <c r="A3" s="191"/>
      <c r="J3" s="158"/>
    </row>
    <row r="4" spans="1:10" ht="4.6500000000000004" customHeight="1" x14ac:dyDescent="0.2">
      <c r="A4" s="118"/>
      <c r="B4" s="119"/>
      <c r="C4" s="119"/>
      <c r="D4" s="119"/>
      <c r="E4" s="119"/>
      <c r="F4" s="119"/>
      <c r="J4" s="123"/>
    </row>
    <row r="5" spans="1:10" ht="4.6500000000000004" customHeight="1" x14ac:dyDescent="0.2">
      <c r="A5" s="190"/>
      <c r="B5" s="128"/>
      <c r="C5" s="128"/>
      <c r="D5" s="128"/>
      <c r="E5" s="128"/>
      <c r="F5" s="128"/>
      <c r="G5" s="128"/>
      <c r="H5" s="128"/>
      <c r="I5" s="128"/>
      <c r="J5" s="126"/>
    </row>
    <row r="6" spans="1:10" ht="12" x14ac:dyDescent="0.25">
      <c r="A6" s="124" t="s">
        <v>458</v>
      </c>
      <c r="F6" s="136"/>
      <c r="G6" s="155"/>
      <c r="J6" s="123"/>
    </row>
    <row r="7" spans="1:10" ht="12" x14ac:dyDescent="0.25">
      <c r="A7" s="124" t="s">
        <v>470</v>
      </c>
      <c r="B7" s="136"/>
      <c r="D7" s="116"/>
      <c r="E7" s="116"/>
      <c r="J7" s="123"/>
    </row>
    <row r="8" spans="1:10" ht="12" x14ac:dyDescent="0.25">
      <c r="A8" s="124"/>
      <c r="B8" s="136"/>
      <c r="D8" s="116"/>
      <c r="E8" s="116"/>
      <c r="J8" s="123"/>
    </row>
    <row r="9" spans="1:10" ht="12" x14ac:dyDescent="0.25">
      <c r="A9" s="124"/>
      <c r="B9" s="136"/>
      <c r="D9" s="116"/>
      <c r="E9" s="116"/>
      <c r="J9" s="123"/>
    </row>
    <row r="10" spans="1:10" ht="12" x14ac:dyDescent="0.25">
      <c r="A10" s="124"/>
      <c r="B10" s="136"/>
      <c r="D10" s="116"/>
      <c r="E10" s="116"/>
      <c r="J10" s="123"/>
    </row>
    <row r="11" spans="1:10" ht="12" x14ac:dyDescent="0.25">
      <c r="A11" s="124"/>
      <c r="B11" s="136"/>
      <c r="D11" s="116"/>
      <c r="E11" s="116"/>
      <c r="J11" s="123"/>
    </row>
    <row r="12" spans="1:10" ht="4.6500000000000004" customHeight="1" x14ac:dyDescent="0.2">
      <c r="A12" s="118"/>
      <c r="B12" s="119"/>
      <c r="C12" s="119"/>
      <c r="D12" s="119"/>
      <c r="E12" s="119"/>
      <c r="F12" s="119"/>
      <c r="G12" s="119"/>
      <c r="H12" s="119"/>
      <c r="I12" s="119"/>
      <c r="J12" s="117"/>
    </row>
    <row r="13" spans="1:10" ht="4.6500000000000004" customHeight="1" x14ac:dyDescent="0.2">
      <c r="A13" s="189"/>
      <c r="J13" s="128"/>
    </row>
    <row r="14" spans="1:10" ht="4.6500000000000004" customHeight="1" x14ac:dyDescent="0.2">
      <c r="A14" s="181"/>
      <c r="B14" s="127"/>
      <c r="C14" s="128"/>
      <c r="D14" s="128"/>
      <c r="E14" s="128"/>
      <c r="F14" s="128"/>
      <c r="G14" s="128"/>
      <c r="H14" s="128"/>
      <c r="I14" s="128"/>
      <c r="J14" s="126"/>
    </row>
    <row r="15" spans="1:10" ht="12" x14ac:dyDescent="0.25">
      <c r="A15" s="151" t="s">
        <v>5</v>
      </c>
      <c r="B15" s="124" t="s">
        <v>172</v>
      </c>
      <c r="J15" s="123"/>
    </row>
    <row r="16" spans="1:10" x14ac:dyDescent="0.2">
      <c r="A16" s="185" t="s">
        <v>9</v>
      </c>
      <c r="B16" s="118" t="s">
        <v>120</v>
      </c>
      <c r="C16" s="119"/>
      <c r="D16" s="119"/>
      <c r="E16" s="119"/>
      <c r="F16" s="119"/>
      <c r="G16" s="119"/>
      <c r="H16" s="119"/>
      <c r="I16" s="119"/>
      <c r="J16" s="117"/>
    </row>
    <row r="17" spans="1:13" ht="4.6500000000000004" customHeight="1" x14ac:dyDescent="0.2">
      <c r="A17" s="181"/>
      <c r="D17" s="127"/>
      <c r="I17" s="127"/>
      <c r="J17" s="126"/>
    </row>
    <row r="18" spans="1:13" x14ac:dyDescent="0.2">
      <c r="A18" s="179" t="s">
        <v>22</v>
      </c>
      <c r="B18" s="634" t="s">
        <v>76</v>
      </c>
      <c r="C18" s="635"/>
      <c r="D18" s="634" t="s">
        <v>77</v>
      </c>
      <c r="E18" s="636"/>
      <c r="F18" s="636"/>
      <c r="G18" s="636"/>
      <c r="H18" s="635"/>
      <c r="I18" s="636" t="s">
        <v>146</v>
      </c>
      <c r="J18" s="635"/>
    </row>
    <row r="19" spans="1:13" x14ac:dyDescent="0.2">
      <c r="A19" s="176"/>
      <c r="B19" s="634" t="s">
        <v>173</v>
      </c>
      <c r="C19" s="635"/>
      <c r="D19" s="151" t="s">
        <v>78</v>
      </c>
      <c r="E19" s="151" t="s">
        <v>142</v>
      </c>
      <c r="F19" s="151" t="s">
        <v>79</v>
      </c>
      <c r="G19" s="151" t="s">
        <v>103</v>
      </c>
      <c r="H19" s="151" t="s">
        <v>78</v>
      </c>
      <c r="I19" s="151" t="s">
        <v>153</v>
      </c>
      <c r="J19" s="167" t="s">
        <v>80</v>
      </c>
    </row>
    <row r="20" spans="1:13" x14ac:dyDescent="0.2">
      <c r="A20" s="176"/>
      <c r="B20" s="164" t="s">
        <v>81</v>
      </c>
      <c r="C20" s="167" t="s">
        <v>34</v>
      </c>
      <c r="D20" s="151" t="s">
        <v>142</v>
      </c>
      <c r="E20" s="151"/>
      <c r="F20" s="151" t="s">
        <v>141</v>
      </c>
      <c r="G20" s="151"/>
      <c r="H20" s="151" t="s">
        <v>103</v>
      </c>
      <c r="I20" s="151" t="s">
        <v>152</v>
      </c>
      <c r="J20" s="167"/>
    </row>
    <row r="21" spans="1:13" ht="4.6500000000000004" customHeight="1" x14ac:dyDescent="0.2">
      <c r="A21" s="176"/>
      <c r="B21" s="178"/>
      <c r="C21" s="117"/>
      <c r="D21" s="178"/>
      <c r="E21" s="178"/>
      <c r="F21" s="178"/>
      <c r="G21" s="178"/>
      <c r="H21" s="178"/>
      <c r="I21" s="178"/>
      <c r="J21" s="117"/>
    </row>
    <row r="22" spans="1:13" ht="4.6500000000000004" customHeight="1" x14ac:dyDescent="0.2">
      <c r="A22" s="176"/>
      <c r="B22" s="164"/>
      <c r="C22" s="123"/>
      <c r="D22" s="164"/>
      <c r="E22" s="164"/>
      <c r="F22" s="164"/>
      <c r="G22" s="164"/>
      <c r="H22" s="164"/>
      <c r="I22" s="164"/>
      <c r="J22" s="123"/>
    </row>
    <row r="23" spans="1:13" x14ac:dyDescent="0.2">
      <c r="A23" s="176"/>
      <c r="B23" s="151">
        <v>1</v>
      </c>
      <c r="C23" s="123" t="s">
        <v>174</v>
      </c>
      <c r="D23" s="151"/>
      <c r="E23" s="151"/>
      <c r="F23" s="151"/>
      <c r="G23" s="151"/>
      <c r="H23" s="151"/>
      <c r="I23" s="637" t="s">
        <v>256</v>
      </c>
      <c r="J23" s="637">
        <v>3</v>
      </c>
    </row>
    <row r="24" spans="1:13" ht="12.15" customHeight="1" x14ac:dyDescent="0.2">
      <c r="A24" s="176"/>
      <c r="B24" s="151"/>
      <c r="C24" s="123" t="s">
        <v>175</v>
      </c>
      <c r="D24" s="151">
        <v>1</v>
      </c>
      <c r="E24" s="151">
        <v>2</v>
      </c>
      <c r="F24" s="151">
        <v>3</v>
      </c>
      <c r="G24" s="151">
        <v>4</v>
      </c>
      <c r="H24" s="151">
        <v>5</v>
      </c>
      <c r="I24" s="638"/>
      <c r="J24" s="638"/>
    </row>
    <row r="25" spans="1:13" ht="12.15" customHeight="1" x14ac:dyDescent="0.2">
      <c r="A25" s="176"/>
      <c r="B25" s="185"/>
      <c r="C25" s="117" t="s">
        <v>176</v>
      </c>
      <c r="D25" s="178"/>
      <c r="E25" s="178"/>
      <c r="F25" s="178"/>
      <c r="G25" s="178"/>
      <c r="H25" s="178"/>
      <c r="I25" s="639"/>
      <c r="J25" s="639"/>
    </row>
    <row r="26" spans="1:13" ht="13.2" x14ac:dyDescent="0.25">
      <c r="A26" s="176"/>
      <c r="B26" s="151">
        <v>2</v>
      </c>
      <c r="C26" s="164" t="s">
        <v>177</v>
      </c>
      <c r="D26" s="641">
        <v>1</v>
      </c>
      <c r="E26" s="641">
        <v>2</v>
      </c>
      <c r="F26" s="641">
        <v>3</v>
      </c>
      <c r="G26" s="641">
        <v>4</v>
      </c>
      <c r="H26" s="641">
        <v>5</v>
      </c>
      <c r="I26" s="637" t="s">
        <v>142</v>
      </c>
      <c r="J26" s="637">
        <v>2</v>
      </c>
      <c r="M26" s="187"/>
    </row>
    <row r="27" spans="1:13" ht="13.2" x14ac:dyDescent="0.2">
      <c r="A27" s="176"/>
      <c r="B27" s="185"/>
      <c r="C27" s="178" t="s">
        <v>178</v>
      </c>
      <c r="D27" s="642"/>
      <c r="E27" s="642"/>
      <c r="F27" s="642"/>
      <c r="G27" s="642"/>
      <c r="H27" s="642"/>
      <c r="I27" s="639"/>
      <c r="J27" s="639"/>
    </row>
    <row r="28" spans="1:13" x14ac:dyDescent="0.2">
      <c r="A28" s="176"/>
      <c r="B28" s="151">
        <v>3</v>
      </c>
      <c r="C28" s="123" t="s">
        <v>179</v>
      </c>
      <c r="D28" s="641">
        <v>1</v>
      </c>
      <c r="E28" s="641">
        <v>2</v>
      </c>
      <c r="F28" s="641">
        <v>3</v>
      </c>
      <c r="G28" s="641">
        <v>4</v>
      </c>
      <c r="H28" s="641">
        <v>5</v>
      </c>
      <c r="I28" s="637" t="s">
        <v>256</v>
      </c>
      <c r="J28" s="637">
        <v>3</v>
      </c>
    </row>
    <row r="29" spans="1:13" ht="12.15" customHeight="1" x14ac:dyDescent="0.2">
      <c r="A29" s="176"/>
      <c r="B29" s="151"/>
      <c r="C29" s="123" t="s">
        <v>180</v>
      </c>
      <c r="D29" s="641"/>
      <c r="E29" s="643"/>
      <c r="F29" s="643"/>
      <c r="G29" s="643"/>
      <c r="H29" s="643"/>
      <c r="I29" s="638"/>
      <c r="J29" s="638"/>
    </row>
    <row r="30" spans="1:13" ht="12.15" customHeight="1" x14ac:dyDescent="0.2">
      <c r="A30" s="176"/>
      <c r="B30" s="185"/>
      <c r="C30" s="117" t="s">
        <v>181</v>
      </c>
      <c r="D30" s="642"/>
      <c r="E30" s="644"/>
      <c r="F30" s="644"/>
      <c r="G30" s="644"/>
      <c r="H30" s="644"/>
      <c r="I30" s="639"/>
      <c r="J30" s="639"/>
    </row>
    <row r="31" spans="1:13" x14ac:dyDescent="0.2">
      <c r="A31" s="176"/>
      <c r="B31" s="186">
        <v>4</v>
      </c>
      <c r="C31" s="126" t="s">
        <v>182</v>
      </c>
      <c r="D31" s="646" t="s">
        <v>82</v>
      </c>
      <c r="E31" s="646" t="s">
        <v>183</v>
      </c>
      <c r="F31" s="647" t="s">
        <v>83</v>
      </c>
      <c r="G31" s="647" t="s">
        <v>84</v>
      </c>
      <c r="H31" s="647" t="s">
        <v>184</v>
      </c>
      <c r="I31" s="640" t="s">
        <v>256</v>
      </c>
      <c r="J31" s="640">
        <v>6</v>
      </c>
    </row>
    <row r="32" spans="1:13" ht="12.15" customHeight="1" x14ac:dyDescent="0.2">
      <c r="A32" s="176"/>
      <c r="B32" s="151"/>
      <c r="C32" s="123" t="s">
        <v>185</v>
      </c>
      <c r="D32" s="643"/>
      <c r="E32" s="643"/>
      <c r="F32" s="641"/>
      <c r="G32" s="641"/>
      <c r="H32" s="643"/>
      <c r="I32" s="638"/>
      <c r="J32" s="637"/>
    </row>
    <row r="33" spans="1:10" ht="12.15" customHeight="1" x14ac:dyDescent="0.2">
      <c r="A33" s="176"/>
      <c r="B33" s="151"/>
      <c r="C33" s="123" t="s">
        <v>186</v>
      </c>
      <c r="D33" s="643"/>
      <c r="E33" s="643"/>
      <c r="F33" s="641"/>
      <c r="G33" s="641"/>
      <c r="H33" s="643"/>
      <c r="I33" s="638"/>
      <c r="J33" s="637"/>
    </row>
    <row r="34" spans="1:10" ht="12.15" customHeight="1" x14ac:dyDescent="0.2">
      <c r="A34" s="176"/>
      <c r="B34" s="185"/>
      <c r="C34" s="117" t="s">
        <v>151</v>
      </c>
      <c r="D34" s="644"/>
      <c r="E34" s="644"/>
      <c r="F34" s="642"/>
      <c r="G34" s="642"/>
      <c r="H34" s="644"/>
      <c r="I34" s="639"/>
      <c r="J34" s="645"/>
    </row>
    <row r="35" spans="1:10" x14ac:dyDescent="0.2">
      <c r="A35" s="176"/>
      <c r="B35" s="151">
        <v>5</v>
      </c>
      <c r="C35" s="123" t="s">
        <v>187</v>
      </c>
      <c r="D35" s="641" t="s">
        <v>188</v>
      </c>
      <c r="E35" s="641" t="s">
        <v>189</v>
      </c>
      <c r="F35" s="641" t="s">
        <v>190</v>
      </c>
      <c r="G35" s="641" t="s">
        <v>191</v>
      </c>
      <c r="H35" s="641" t="s">
        <v>192</v>
      </c>
      <c r="I35" s="640" t="s">
        <v>256</v>
      </c>
      <c r="J35" s="637">
        <v>8</v>
      </c>
    </row>
    <row r="36" spans="1:10" ht="12.15" customHeight="1" x14ac:dyDescent="0.2">
      <c r="A36" s="176"/>
      <c r="B36" s="164"/>
      <c r="C36" s="123" t="s">
        <v>193</v>
      </c>
      <c r="D36" s="641"/>
      <c r="E36" s="641"/>
      <c r="F36" s="641"/>
      <c r="G36" s="641"/>
      <c r="H36" s="641"/>
      <c r="I36" s="638"/>
      <c r="J36" s="638"/>
    </row>
    <row r="37" spans="1:10" ht="4.6500000000000004" customHeight="1" x14ac:dyDescent="0.25">
      <c r="A37" s="172"/>
      <c r="B37" s="178"/>
      <c r="C37" s="117"/>
      <c r="D37" s="178"/>
      <c r="E37" s="178"/>
      <c r="F37" s="178"/>
      <c r="G37" s="178"/>
      <c r="H37" s="119"/>
      <c r="I37" s="184"/>
      <c r="J37" s="183"/>
    </row>
    <row r="38" spans="1:10" ht="4.6500000000000004" customHeight="1" x14ac:dyDescent="0.2">
      <c r="A38" s="181"/>
      <c r="B38" s="127"/>
      <c r="C38" s="126"/>
      <c r="D38" s="180"/>
      <c r="E38" s="180"/>
      <c r="F38" s="180"/>
      <c r="G38" s="180"/>
      <c r="H38" s="180"/>
      <c r="I38" s="180"/>
      <c r="J38" s="180"/>
    </row>
    <row r="39" spans="1:10" ht="13.2" x14ac:dyDescent="0.2">
      <c r="A39" s="179" t="s">
        <v>23</v>
      </c>
      <c r="B39" s="122" t="s">
        <v>194</v>
      </c>
      <c r="C39" s="123"/>
      <c r="D39" s="151" t="s">
        <v>85</v>
      </c>
      <c r="E39" s="151" t="s">
        <v>195</v>
      </c>
      <c r="F39" s="151" t="s">
        <v>196</v>
      </c>
      <c r="G39" s="151" t="s">
        <v>197</v>
      </c>
      <c r="H39" s="188" t="s">
        <v>198</v>
      </c>
      <c r="I39" s="164"/>
      <c r="J39" s="182">
        <f>J23+J26+J28+J31+J35</f>
        <v>22</v>
      </c>
    </row>
    <row r="40" spans="1:10" ht="4.6500000000000004" customHeight="1" x14ac:dyDescent="0.2">
      <c r="A40" s="172"/>
      <c r="B40" s="118"/>
      <c r="C40" s="117"/>
      <c r="D40" s="178"/>
      <c r="E40" s="178"/>
      <c r="F40" s="178"/>
      <c r="G40" s="178"/>
      <c r="H40" s="178"/>
      <c r="I40" s="164"/>
      <c r="J40" s="117"/>
    </row>
    <row r="41" spans="1:10" ht="4.6500000000000004" customHeight="1" x14ac:dyDescent="0.2">
      <c r="A41" s="181"/>
      <c r="B41" s="127"/>
      <c r="C41" s="126"/>
      <c r="D41" s="180"/>
      <c r="E41" s="180"/>
      <c r="F41" s="180"/>
      <c r="G41" s="180"/>
      <c r="H41" s="180"/>
      <c r="I41" s="180"/>
      <c r="J41" s="126"/>
    </row>
    <row r="42" spans="1:10" x14ac:dyDescent="0.2">
      <c r="A42" s="179" t="s">
        <v>58</v>
      </c>
      <c r="B42" s="122" t="s">
        <v>150</v>
      </c>
      <c r="C42" s="123"/>
      <c r="D42" s="641" t="s">
        <v>24</v>
      </c>
      <c r="E42" s="641" t="s">
        <v>25</v>
      </c>
      <c r="F42" s="641" t="s">
        <v>26</v>
      </c>
      <c r="G42" s="641" t="s">
        <v>71</v>
      </c>
      <c r="H42" s="641" t="s">
        <v>86</v>
      </c>
      <c r="I42" s="637" t="s">
        <v>256</v>
      </c>
      <c r="J42" s="653" t="s">
        <v>26</v>
      </c>
    </row>
    <row r="43" spans="1:10" ht="12.15" customHeight="1" x14ac:dyDescent="0.2">
      <c r="A43" s="176"/>
      <c r="B43" s="122" t="s">
        <v>199</v>
      </c>
      <c r="C43" s="123"/>
      <c r="D43" s="643"/>
      <c r="E43" s="643"/>
      <c r="F43" s="643"/>
      <c r="G43" s="643"/>
      <c r="H43" s="643"/>
      <c r="I43" s="638"/>
      <c r="J43" s="654"/>
    </row>
    <row r="44" spans="1:10" ht="4.6500000000000004" customHeight="1" x14ac:dyDescent="0.2">
      <c r="A44" s="172"/>
      <c r="B44" s="119"/>
      <c r="C44" s="117"/>
      <c r="D44" s="178"/>
      <c r="E44" s="178"/>
      <c r="F44" s="178"/>
      <c r="G44" s="178"/>
      <c r="H44" s="118"/>
      <c r="I44" s="178"/>
      <c r="J44" s="117"/>
    </row>
    <row r="45" spans="1:10" ht="5.25" customHeight="1" x14ac:dyDescent="0.2">
      <c r="A45" s="176"/>
      <c r="J45" s="123"/>
    </row>
    <row r="46" spans="1:10" x14ac:dyDescent="0.2">
      <c r="A46" s="176"/>
      <c r="B46" s="177" t="s">
        <v>87</v>
      </c>
      <c r="C46" s="174" t="s">
        <v>200</v>
      </c>
      <c r="D46" s="174"/>
      <c r="E46" s="174"/>
      <c r="F46" s="174"/>
      <c r="G46" s="174"/>
      <c r="H46" s="174"/>
      <c r="I46" s="174"/>
      <c r="J46" s="173"/>
    </row>
    <row r="47" spans="1:10" x14ac:dyDescent="0.2">
      <c r="A47" s="176"/>
      <c r="B47" s="177" t="s">
        <v>201</v>
      </c>
      <c r="C47" s="174" t="s">
        <v>88</v>
      </c>
      <c r="D47" s="174"/>
      <c r="E47" s="174"/>
      <c r="F47" s="174"/>
      <c r="G47" s="174"/>
      <c r="H47" s="174"/>
      <c r="I47" s="174"/>
      <c r="J47" s="173"/>
    </row>
    <row r="48" spans="1:10" x14ac:dyDescent="0.2">
      <c r="A48" s="176"/>
      <c r="B48" s="175"/>
      <c r="C48" s="174" t="s">
        <v>202</v>
      </c>
      <c r="D48" s="174"/>
      <c r="E48" s="174"/>
      <c r="F48" s="174"/>
      <c r="G48" s="174"/>
      <c r="H48" s="174"/>
      <c r="I48" s="174"/>
      <c r="J48" s="173"/>
    </row>
    <row r="49" spans="1:10" x14ac:dyDescent="0.2">
      <c r="A49" s="176"/>
      <c r="B49" s="175"/>
      <c r="C49" s="174" t="s">
        <v>89</v>
      </c>
      <c r="D49" s="174"/>
      <c r="E49" s="174"/>
      <c r="F49" s="174"/>
      <c r="G49" s="174"/>
      <c r="H49" s="174"/>
      <c r="I49" s="174"/>
      <c r="J49" s="173"/>
    </row>
    <row r="50" spans="1:10" ht="5.25" customHeight="1" x14ac:dyDescent="0.2">
      <c r="A50" s="172"/>
      <c r="B50" s="171"/>
      <c r="C50" s="170" t="s">
        <v>67</v>
      </c>
      <c r="D50" s="170"/>
      <c r="E50" s="170"/>
      <c r="F50" s="170"/>
      <c r="G50" s="170"/>
      <c r="H50" s="170"/>
      <c r="I50" s="170"/>
      <c r="J50" s="169"/>
    </row>
    <row r="51" spans="1:10" ht="4.6500000000000004" customHeight="1" x14ac:dyDescent="0.2">
      <c r="A51" s="189"/>
      <c r="B51" s="142"/>
      <c r="C51" s="142"/>
      <c r="D51" s="142"/>
      <c r="E51" s="142"/>
      <c r="F51" s="142"/>
      <c r="G51" s="142"/>
      <c r="H51" s="142"/>
      <c r="I51" s="142"/>
      <c r="J51" s="142"/>
    </row>
    <row r="52" spans="1:10" ht="12" hidden="1" x14ac:dyDescent="0.25">
      <c r="A52" s="186"/>
      <c r="B52" s="127"/>
      <c r="C52" s="128"/>
      <c r="D52" s="128"/>
      <c r="E52" s="128"/>
      <c r="F52" s="128"/>
      <c r="G52" s="128"/>
      <c r="H52" s="128"/>
      <c r="I52" s="128"/>
      <c r="J52" s="215"/>
    </row>
    <row r="53" spans="1:10" ht="12" hidden="1" x14ac:dyDescent="0.25">
      <c r="A53" s="166" t="s">
        <v>149</v>
      </c>
      <c r="B53" s="136" t="s">
        <v>148</v>
      </c>
      <c r="J53" s="168"/>
    </row>
    <row r="54" spans="1:10" hidden="1" x14ac:dyDescent="0.2">
      <c r="A54" s="216"/>
      <c r="B54" s="119"/>
      <c r="C54" s="119"/>
      <c r="D54" s="119"/>
      <c r="E54" s="119"/>
      <c r="F54" s="119"/>
      <c r="G54" s="119"/>
      <c r="H54" s="119"/>
      <c r="I54" s="119"/>
      <c r="J54" s="117"/>
    </row>
    <row r="55" spans="1:10" hidden="1" x14ac:dyDescent="0.2">
      <c r="A55" s="165"/>
      <c r="D55" s="122"/>
      <c r="I55" s="122"/>
      <c r="J55" s="123"/>
    </row>
    <row r="56" spans="1:10" hidden="1" x14ac:dyDescent="0.2">
      <c r="A56" s="166" t="s">
        <v>14</v>
      </c>
      <c r="B56" s="634" t="s">
        <v>76</v>
      </c>
      <c r="C56" s="635"/>
      <c r="D56" s="634" t="s">
        <v>147</v>
      </c>
      <c r="E56" s="636"/>
      <c r="F56" s="636"/>
      <c r="G56" s="636"/>
      <c r="H56" s="635"/>
      <c r="I56" s="634" t="s">
        <v>146</v>
      </c>
      <c r="J56" s="635"/>
    </row>
    <row r="57" spans="1:10" hidden="1" x14ac:dyDescent="0.2">
      <c r="A57" s="165"/>
      <c r="B57" s="634"/>
      <c r="C57" s="635"/>
      <c r="D57" s="151" t="s">
        <v>78</v>
      </c>
      <c r="E57" s="151" t="s">
        <v>142</v>
      </c>
      <c r="F57" s="151" t="s">
        <v>79</v>
      </c>
      <c r="G57" s="151" t="s">
        <v>145</v>
      </c>
      <c r="H57" s="151" t="s">
        <v>78</v>
      </c>
      <c r="I57" s="151" t="s">
        <v>144</v>
      </c>
      <c r="J57" s="167" t="s">
        <v>143</v>
      </c>
    </row>
    <row r="58" spans="1:10" hidden="1" x14ac:dyDescent="0.2">
      <c r="A58" s="165"/>
      <c r="B58" s="122"/>
      <c r="C58" s="167"/>
      <c r="D58" s="151" t="s">
        <v>142</v>
      </c>
      <c r="E58" s="151"/>
      <c r="F58" s="151" t="s">
        <v>141</v>
      </c>
      <c r="G58" s="151" t="s">
        <v>141</v>
      </c>
      <c r="H58" s="151" t="s">
        <v>140</v>
      </c>
      <c r="I58" s="151" t="s">
        <v>139</v>
      </c>
      <c r="J58" s="167" t="s">
        <v>138</v>
      </c>
    </row>
    <row r="59" spans="1:10" hidden="1" x14ac:dyDescent="0.2">
      <c r="A59" s="216"/>
      <c r="B59" s="118"/>
      <c r="C59" s="117"/>
      <c r="D59" s="178"/>
      <c r="E59" s="178"/>
      <c r="F59" s="178"/>
      <c r="G59" s="178"/>
      <c r="H59" s="178"/>
      <c r="I59" s="178"/>
      <c r="J59" s="117"/>
    </row>
    <row r="60" spans="1:10" hidden="1" x14ac:dyDescent="0.2">
      <c r="A60" s="165"/>
      <c r="B60" s="122"/>
      <c r="C60" s="123"/>
      <c r="D60" s="164"/>
      <c r="E60" s="164"/>
      <c r="F60" s="164"/>
      <c r="G60" s="164"/>
      <c r="H60" s="164"/>
      <c r="I60" s="164"/>
      <c r="J60" s="123"/>
    </row>
    <row r="61" spans="1:10" hidden="1" x14ac:dyDescent="0.2">
      <c r="A61" s="166" t="s">
        <v>16</v>
      </c>
      <c r="B61" s="655" t="s">
        <v>137</v>
      </c>
      <c r="C61" s="656"/>
      <c r="D61" s="648" t="s">
        <v>136</v>
      </c>
      <c r="E61" s="648" t="s">
        <v>135</v>
      </c>
      <c r="F61" s="648" t="s">
        <v>134</v>
      </c>
      <c r="G61" s="648" t="s">
        <v>133</v>
      </c>
      <c r="H61" s="648" t="s">
        <v>132</v>
      </c>
      <c r="I61" s="649"/>
      <c r="J61" s="651"/>
    </row>
    <row r="62" spans="1:10" hidden="1" x14ac:dyDescent="0.2">
      <c r="A62" s="165"/>
      <c r="B62" s="657"/>
      <c r="C62" s="656"/>
      <c r="D62" s="648"/>
      <c r="E62" s="648"/>
      <c r="F62" s="648"/>
      <c r="G62" s="648"/>
      <c r="H62" s="648"/>
      <c r="I62" s="650"/>
      <c r="J62" s="652"/>
    </row>
    <row r="63" spans="1:10" hidden="1" x14ac:dyDescent="0.2">
      <c r="A63" s="120"/>
      <c r="B63" s="118"/>
      <c r="C63" s="117"/>
      <c r="D63" s="178"/>
      <c r="E63" s="178"/>
      <c r="F63" s="178"/>
      <c r="G63" s="178"/>
      <c r="H63" s="119"/>
      <c r="I63" s="178"/>
      <c r="J63" s="117"/>
    </row>
    <row r="64" spans="1:10" hidden="1" x14ac:dyDescent="0.2">
      <c r="A64" s="161"/>
      <c r="B64" s="128"/>
      <c r="C64" s="128"/>
      <c r="D64" s="128"/>
      <c r="E64" s="128"/>
      <c r="F64" s="128"/>
      <c r="G64" s="128"/>
      <c r="H64" s="128"/>
      <c r="I64" s="128"/>
      <c r="J64" s="126"/>
    </row>
    <row r="65" spans="1:10" hidden="1" x14ac:dyDescent="0.2">
      <c r="A65" s="163" t="s">
        <v>131</v>
      </c>
      <c r="B65" s="115" t="s">
        <v>130</v>
      </c>
      <c r="J65" s="123"/>
    </row>
    <row r="66" spans="1:10" hidden="1" x14ac:dyDescent="0.2">
      <c r="A66" s="163"/>
      <c r="B66" s="115" t="s">
        <v>129</v>
      </c>
      <c r="J66" s="123"/>
    </row>
    <row r="67" spans="1:10" hidden="1" x14ac:dyDescent="0.2">
      <c r="A67" s="163"/>
      <c r="B67" s="115" t="s">
        <v>128</v>
      </c>
      <c r="J67" s="123"/>
    </row>
    <row r="68" spans="1:10" hidden="1" x14ac:dyDescent="0.2">
      <c r="A68" s="157"/>
      <c r="B68" s="119"/>
      <c r="C68" s="119"/>
      <c r="D68" s="119"/>
      <c r="E68" s="119"/>
      <c r="F68" s="119"/>
      <c r="G68" s="119"/>
      <c r="H68" s="119"/>
      <c r="I68" s="119"/>
      <c r="J68" s="117"/>
    </row>
  </sheetData>
  <sheetProtection algorithmName="SHA-512" hashValue="aRDMNl8mmODpmM4B7LuPcItoO2QGd9Z322Y3405zJ/VzWHy1/2whX1U5S8T9yUSKXakr2HgGQVT7BAOYNkVOaw==" saltValue="B/Vv3oYxBE6Y6wjm9JnuwA==" spinCount="100000" sheet="1" objects="1" scenarios="1" selectLockedCells="1"/>
  <mergeCells count="53">
    <mergeCell ref="B18:C18"/>
    <mergeCell ref="D18:H18"/>
    <mergeCell ref="I18:J18"/>
    <mergeCell ref="B19:C19"/>
    <mergeCell ref="I23:I25"/>
    <mergeCell ref="J23:J25"/>
    <mergeCell ref="I31:I34"/>
    <mergeCell ref="J26:J27"/>
    <mergeCell ref="D28:D30"/>
    <mergeCell ref="E28:E30"/>
    <mergeCell ref="F28:F30"/>
    <mergeCell ref="G28:G30"/>
    <mergeCell ref="H28:H30"/>
    <mergeCell ref="I28:I30"/>
    <mergeCell ref="J28:J30"/>
    <mergeCell ref="D26:D27"/>
    <mergeCell ref="E26:E27"/>
    <mergeCell ref="F26:F27"/>
    <mergeCell ref="G26:G27"/>
    <mergeCell ref="H26:H27"/>
    <mergeCell ref="I26:I27"/>
    <mergeCell ref="G42:G43"/>
    <mergeCell ref="H42:H43"/>
    <mergeCell ref="I42:I43"/>
    <mergeCell ref="J31:J34"/>
    <mergeCell ref="D35:D36"/>
    <mergeCell ref="E35:E36"/>
    <mergeCell ref="F35:F36"/>
    <mergeCell ref="G35:G36"/>
    <mergeCell ref="H35:H36"/>
    <mergeCell ref="I35:I36"/>
    <mergeCell ref="J35:J36"/>
    <mergeCell ref="D31:D34"/>
    <mergeCell ref="E31:E34"/>
    <mergeCell ref="F31:F34"/>
    <mergeCell ref="G31:G34"/>
    <mergeCell ref="H31:H34"/>
    <mergeCell ref="H61:H62"/>
    <mergeCell ref="I61:I62"/>
    <mergeCell ref="J61:J62"/>
    <mergeCell ref="J42:J43"/>
    <mergeCell ref="B56:C56"/>
    <mergeCell ref="D56:H56"/>
    <mergeCell ref="I56:J56"/>
    <mergeCell ref="B57:C57"/>
    <mergeCell ref="B61:C62"/>
    <mergeCell ref="D61:D62"/>
    <mergeCell ref="E61:E62"/>
    <mergeCell ref="F61:F62"/>
    <mergeCell ref="G61:G62"/>
    <mergeCell ref="D42:D43"/>
    <mergeCell ref="E42:E43"/>
    <mergeCell ref="F42:F43"/>
  </mergeCells>
  <pageMargins left="0.70866141732283472" right="0.70866141732283472" top="0.78740157480314965" bottom="0.78740157480314965" header="0.31496062992125984" footer="0.31496062992125984"/>
  <pageSetup paperSize="9" orientation="portrait" r:id="rId1"/>
  <headerFooter>
    <oddHeader>&amp;L&amp;"Arial,Fett"Anlage &amp;A&amp;"Arial,Standard"
zum Vertrag Stadt .... /..............................................&amp;RAngebot vom .................</oddHeader>
    <oddFooter xml:space="preserve">&amp;L&amp;F&amp;RSeite &amp;P - &amp;N </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AE1B9C-6215-48EF-9186-53D94F32C84F}">
  <sheetPr>
    <tabColor rgb="FFFFFF00"/>
    <pageSetUpPr fitToPage="1"/>
  </sheetPr>
  <dimension ref="A1:M89"/>
  <sheetViews>
    <sheetView showGridLines="0" showRuler="0" view="pageLayout" topLeftCell="A30" zoomScaleNormal="100" zoomScaleSheetLayoutView="100" workbookViewId="0">
      <selection activeCell="C30" sqref="C30"/>
    </sheetView>
  </sheetViews>
  <sheetFormatPr baseColWidth="10" defaultColWidth="9" defaultRowHeight="11.4" x14ac:dyDescent="0.2"/>
  <cols>
    <col min="1" max="1" width="4.33203125" style="115" customWidth="1"/>
    <col min="2" max="2" width="10.21875" style="115" customWidth="1"/>
    <col min="3" max="3" width="5.77734375" style="115" customWidth="1"/>
    <col min="4" max="4" width="38.33203125" style="115" bestFit="1" customWidth="1"/>
    <col min="5" max="5" width="10" style="115" customWidth="1"/>
    <col min="6" max="6" width="13" style="115" bestFit="1" customWidth="1"/>
    <col min="7" max="7" width="7.33203125" style="115" customWidth="1"/>
    <col min="8" max="8" width="2.109375" style="115" customWidth="1"/>
    <col min="9" max="9" width="12" style="115" customWidth="1"/>
    <col min="10" max="10" width="9.21875" style="115" customWidth="1"/>
    <col min="11" max="11" width="15.6640625" style="115" customWidth="1"/>
    <col min="12" max="16384" width="9" style="115"/>
  </cols>
  <sheetData>
    <row r="1" spans="1:11" ht="4.6500000000000004" customHeight="1" x14ac:dyDescent="0.2">
      <c r="A1" s="665"/>
      <c r="B1" s="666"/>
      <c r="C1" s="666"/>
      <c r="D1" s="666"/>
      <c r="E1" s="666"/>
      <c r="F1" s="666"/>
      <c r="G1" s="666"/>
      <c r="H1" s="666"/>
      <c r="I1" s="666"/>
      <c r="J1" s="666"/>
      <c r="K1" s="667"/>
    </row>
    <row r="2" spans="1:11" ht="12" x14ac:dyDescent="0.25">
      <c r="A2" s="668" t="s">
        <v>203</v>
      </c>
      <c r="B2" s="669"/>
      <c r="C2" s="669"/>
      <c r="D2" s="669"/>
      <c r="E2" s="669"/>
      <c r="F2" s="669"/>
      <c r="G2" s="669"/>
      <c r="H2" s="669"/>
      <c r="I2" s="669"/>
      <c r="J2" s="669"/>
      <c r="K2" s="670"/>
    </row>
    <row r="3" spans="1:11" ht="12" x14ac:dyDescent="0.25">
      <c r="A3" s="668" t="s">
        <v>204</v>
      </c>
      <c r="B3" s="669"/>
      <c r="C3" s="669"/>
      <c r="D3" s="669"/>
      <c r="E3" s="669"/>
      <c r="F3" s="669"/>
      <c r="G3" s="669"/>
      <c r="H3" s="669"/>
      <c r="I3" s="669"/>
      <c r="J3" s="669"/>
      <c r="K3" s="671"/>
    </row>
    <row r="4" spans="1:11" ht="5.25" customHeight="1" x14ac:dyDescent="0.2">
      <c r="A4" s="672"/>
      <c r="B4" s="673"/>
      <c r="C4" s="673"/>
      <c r="D4" s="673"/>
      <c r="E4" s="673"/>
      <c r="F4" s="673"/>
      <c r="G4" s="673"/>
      <c r="H4" s="673"/>
      <c r="I4" s="674"/>
      <c r="J4" s="674"/>
      <c r="K4" s="675"/>
    </row>
    <row r="5" spans="1:11" ht="4.6500000000000004" customHeight="1" x14ac:dyDescent="0.2">
      <c r="A5" s="676"/>
      <c r="B5" s="665"/>
      <c r="C5" s="666"/>
      <c r="D5" s="666"/>
      <c r="E5" s="666"/>
      <c r="F5" s="666"/>
      <c r="G5" s="666"/>
      <c r="H5" s="666"/>
      <c r="I5" s="666"/>
      <c r="J5" s="666"/>
      <c r="K5" s="667"/>
    </row>
    <row r="6" spans="1:11" ht="12" x14ac:dyDescent="0.25">
      <c r="A6" s="677" t="s">
        <v>5</v>
      </c>
      <c r="B6" s="668" t="s">
        <v>458</v>
      </c>
      <c r="C6" s="669"/>
      <c r="D6" s="669"/>
      <c r="E6" s="669"/>
      <c r="F6" s="669"/>
      <c r="G6" s="678"/>
      <c r="H6" s="679"/>
      <c r="I6" s="669"/>
      <c r="J6" s="669"/>
      <c r="K6" s="680"/>
    </row>
    <row r="7" spans="1:11" ht="12" x14ac:dyDescent="0.25">
      <c r="A7" s="677" t="s">
        <v>9</v>
      </c>
      <c r="B7" s="668" t="s">
        <v>554</v>
      </c>
      <c r="C7" s="681"/>
      <c r="D7" s="682"/>
      <c r="E7" s="682"/>
      <c r="F7" s="682"/>
      <c r="G7" s="669"/>
      <c r="H7" s="669"/>
      <c r="I7" s="669"/>
      <c r="J7" s="669"/>
      <c r="K7" s="680"/>
    </row>
    <row r="8" spans="1:11" ht="4.6500000000000004" customHeight="1" x14ac:dyDescent="0.2">
      <c r="A8" s="683"/>
      <c r="B8" s="673"/>
      <c r="C8" s="673"/>
      <c r="D8" s="673"/>
      <c r="E8" s="673"/>
      <c r="F8" s="673"/>
      <c r="G8" s="673"/>
      <c r="H8" s="673"/>
      <c r="I8" s="673"/>
      <c r="J8" s="673"/>
      <c r="K8" s="684"/>
    </row>
    <row r="9" spans="1:11" ht="4.6500000000000004" customHeight="1" x14ac:dyDescent="0.2">
      <c r="A9" s="673"/>
      <c r="B9" s="673"/>
      <c r="C9" s="673"/>
      <c r="D9" s="673"/>
      <c r="E9" s="673"/>
      <c r="F9" s="673"/>
      <c r="G9" s="673"/>
      <c r="H9" s="673"/>
      <c r="I9" s="673"/>
      <c r="J9" s="673"/>
      <c r="K9" s="673"/>
    </row>
    <row r="10" spans="1:11" ht="4.6500000000000004" customHeight="1" x14ac:dyDescent="0.2">
      <c r="A10" s="676"/>
      <c r="B10" s="665"/>
      <c r="C10" s="666"/>
      <c r="D10" s="666"/>
      <c r="E10" s="666"/>
      <c r="F10" s="666"/>
      <c r="G10" s="666"/>
      <c r="H10" s="666"/>
      <c r="I10" s="666"/>
      <c r="J10" s="666"/>
      <c r="K10" s="667"/>
    </row>
    <row r="11" spans="1:11" ht="12.15" customHeight="1" thickBot="1" x14ac:dyDescent="0.25">
      <c r="A11" s="685">
        <v>1</v>
      </c>
      <c r="B11" s="686" t="s">
        <v>21</v>
      </c>
      <c r="C11" s="669"/>
      <c r="D11" s="669"/>
      <c r="E11" s="669"/>
      <c r="F11" s="669"/>
      <c r="G11" s="669"/>
      <c r="H11" s="669"/>
      <c r="I11" s="669"/>
      <c r="J11" s="669"/>
      <c r="K11" s="680"/>
    </row>
    <row r="12" spans="1:11" ht="12" thickBot="1" x14ac:dyDescent="0.25">
      <c r="A12" s="687" t="s">
        <v>22</v>
      </c>
      <c r="B12" s="688" t="s">
        <v>230</v>
      </c>
      <c r="C12" s="669"/>
      <c r="D12" s="669"/>
      <c r="E12" s="669"/>
      <c r="F12" s="669"/>
      <c r="G12" s="669"/>
      <c r="H12" s="689" t="s">
        <v>65</v>
      </c>
      <c r="I12" s="669" t="s">
        <v>4</v>
      </c>
      <c r="J12" s="669"/>
      <c r="K12" s="680"/>
    </row>
    <row r="13" spans="1:11" ht="12" thickBot="1" x14ac:dyDescent="0.25">
      <c r="A13" s="685"/>
      <c r="B13" s="686"/>
      <c r="C13" s="669"/>
      <c r="D13" s="669"/>
      <c r="E13" s="669"/>
      <c r="F13" s="669"/>
      <c r="G13" s="669"/>
      <c r="H13" s="669"/>
      <c r="I13" s="669"/>
      <c r="J13" s="669"/>
      <c r="K13" s="680"/>
    </row>
    <row r="14" spans="1:11" ht="12" thickBot="1" x14ac:dyDescent="0.25">
      <c r="A14" s="690" t="s">
        <v>23</v>
      </c>
      <c r="B14" s="688" t="s">
        <v>230</v>
      </c>
      <c r="C14" s="669"/>
      <c r="D14" s="669"/>
      <c r="E14" s="669"/>
      <c r="F14" s="669"/>
      <c r="G14" s="669"/>
      <c r="H14" s="689" t="s">
        <v>67</v>
      </c>
      <c r="I14" s="669" t="s">
        <v>239</v>
      </c>
      <c r="J14" s="669"/>
      <c r="K14" s="680"/>
    </row>
    <row r="15" spans="1:11" ht="4.6500000000000004" customHeight="1" x14ac:dyDescent="0.2">
      <c r="A15" s="683"/>
      <c r="B15" s="672"/>
      <c r="C15" s="673"/>
      <c r="D15" s="673"/>
      <c r="E15" s="673"/>
      <c r="F15" s="673"/>
      <c r="G15" s="673"/>
      <c r="H15" s="673"/>
      <c r="I15" s="673"/>
      <c r="J15" s="673"/>
      <c r="K15" s="684"/>
    </row>
    <row r="16" spans="1:11" ht="4.6500000000000004" customHeight="1" x14ac:dyDescent="0.2">
      <c r="A16" s="676"/>
      <c r="B16" s="665"/>
      <c r="C16" s="666"/>
      <c r="D16" s="666"/>
      <c r="E16" s="666"/>
      <c r="F16" s="666"/>
      <c r="G16" s="666"/>
      <c r="H16" s="666"/>
      <c r="I16" s="666"/>
      <c r="J16" s="666"/>
      <c r="K16" s="676"/>
    </row>
    <row r="17" spans="1:13" ht="12" x14ac:dyDescent="0.25">
      <c r="A17" s="685">
        <v>2</v>
      </c>
      <c r="B17" s="686" t="s">
        <v>474</v>
      </c>
      <c r="C17" s="669"/>
      <c r="D17" s="669"/>
      <c r="E17" s="669"/>
      <c r="F17" s="669"/>
      <c r="G17" s="669"/>
      <c r="H17" s="669"/>
      <c r="I17" s="669"/>
      <c r="J17" s="669"/>
      <c r="K17" s="691">
        <f>AK.IB5!$J$60</f>
        <v>22000</v>
      </c>
    </row>
    <row r="18" spans="1:13" ht="4.6500000000000004" customHeight="1" x14ac:dyDescent="0.2">
      <c r="A18" s="692"/>
      <c r="B18" s="672"/>
      <c r="C18" s="673"/>
      <c r="D18" s="673"/>
      <c r="E18" s="673"/>
      <c r="F18" s="673"/>
      <c r="G18" s="673"/>
      <c r="H18" s="673"/>
      <c r="I18" s="673"/>
      <c r="J18" s="673"/>
      <c r="K18" s="683"/>
    </row>
    <row r="19" spans="1:13" ht="4.6500000000000004" customHeight="1" x14ac:dyDescent="0.2">
      <c r="A19" s="685"/>
      <c r="B19" s="686"/>
      <c r="C19" s="669"/>
      <c r="D19" s="669"/>
      <c r="E19" s="669"/>
      <c r="F19" s="669"/>
      <c r="G19" s="669"/>
      <c r="H19" s="693"/>
      <c r="I19" s="694"/>
      <c r="J19" s="694"/>
      <c r="K19" s="695"/>
    </row>
    <row r="20" spans="1:13" x14ac:dyDescent="0.2">
      <c r="A20" s="685">
        <v>3</v>
      </c>
      <c r="B20" s="686" t="s">
        <v>59</v>
      </c>
      <c r="C20" s="669"/>
      <c r="D20" s="669"/>
      <c r="E20" s="669"/>
      <c r="F20" s="669"/>
      <c r="G20" s="669"/>
      <c r="H20" s="693"/>
      <c r="I20" s="694"/>
      <c r="J20" s="694"/>
      <c r="K20" s="696"/>
    </row>
    <row r="21" spans="1:13" ht="13.8" thickBot="1" x14ac:dyDescent="0.3">
      <c r="A21" s="690" t="s">
        <v>27</v>
      </c>
      <c r="B21" s="688" t="s">
        <v>205</v>
      </c>
      <c r="C21" s="669"/>
      <c r="D21" s="669"/>
      <c r="E21" s="669"/>
      <c r="F21" s="669"/>
      <c r="G21" s="669"/>
      <c r="H21" s="697"/>
      <c r="I21" s="698"/>
      <c r="J21" s="698"/>
      <c r="K21" s="696"/>
    </row>
    <row r="22" spans="1:13" ht="13.8" thickBot="1" x14ac:dyDescent="0.3">
      <c r="A22" s="690"/>
      <c r="B22" s="686" t="s">
        <v>74</v>
      </c>
      <c r="C22" s="669"/>
      <c r="D22" s="669"/>
      <c r="E22" s="669"/>
      <c r="F22" s="699"/>
      <c r="G22" s="669"/>
      <c r="H22" s="700" t="s">
        <v>102</v>
      </c>
      <c r="I22" s="701"/>
      <c r="J22" s="702"/>
      <c r="K22" s="696"/>
    </row>
    <row r="23" spans="1:13" ht="13.8" thickBot="1" x14ac:dyDescent="0.3">
      <c r="A23" s="690" t="s">
        <v>31</v>
      </c>
      <c r="B23" s="688" t="s">
        <v>206</v>
      </c>
      <c r="C23" s="669"/>
      <c r="D23" s="669"/>
      <c r="E23" s="669"/>
      <c r="F23" s="669"/>
      <c r="G23" s="703"/>
      <c r="H23" s="704"/>
      <c r="I23" s="705"/>
      <c r="J23" s="706"/>
      <c r="K23" s="696"/>
    </row>
    <row r="24" spans="1:13" ht="13.8" thickBot="1" x14ac:dyDescent="0.3">
      <c r="A24" s="690"/>
      <c r="B24" s="686" t="s">
        <v>207</v>
      </c>
      <c r="C24" s="669"/>
      <c r="D24" s="669"/>
      <c r="E24" s="707"/>
      <c r="F24" s="669" t="s">
        <v>29</v>
      </c>
      <c r="G24" s="703"/>
      <c r="H24" s="708" t="s">
        <v>28</v>
      </c>
      <c r="I24" s="709">
        <f>1+E24/100</f>
        <v>1</v>
      </c>
      <c r="J24" s="710"/>
      <c r="K24" s="696"/>
    </row>
    <row r="25" spans="1:13" ht="13.8" thickBot="1" x14ac:dyDescent="0.3">
      <c r="A25" s="690" t="s">
        <v>60</v>
      </c>
      <c r="B25" s="688" t="s">
        <v>100</v>
      </c>
      <c r="C25" s="669"/>
      <c r="D25" s="669"/>
      <c r="E25" s="669"/>
      <c r="F25" s="669"/>
      <c r="G25" s="703"/>
      <c r="H25" s="711"/>
      <c r="I25" s="709">
        <v>1</v>
      </c>
      <c r="J25" s="710"/>
      <c r="K25" s="696"/>
    </row>
    <row r="26" spans="1:13" ht="4.6500000000000004" customHeight="1" x14ac:dyDescent="0.2">
      <c r="A26" s="690"/>
      <c r="B26" s="688"/>
      <c r="C26" s="669"/>
      <c r="D26" s="669"/>
      <c r="E26" s="669"/>
      <c r="F26" s="669"/>
      <c r="G26" s="669"/>
      <c r="H26" s="673"/>
      <c r="I26" s="712"/>
      <c r="J26" s="673"/>
      <c r="K26" s="713"/>
    </row>
    <row r="27" spans="1:13" ht="4.6500000000000004" customHeight="1" thickBot="1" x14ac:dyDescent="0.25">
      <c r="A27" s="714"/>
      <c r="B27" s="665"/>
      <c r="C27" s="666"/>
      <c r="D27" s="666"/>
      <c r="E27" s="666"/>
      <c r="F27" s="666"/>
      <c r="G27" s="666"/>
      <c r="H27" s="669"/>
      <c r="I27" s="669"/>
      <c r="J27" s="680"/>
      <c r="K27" s="696"/>
    </row>
    <row r="28" spans="1:13" ht="12.6" thickBot="1" x14ac:dyDescent="0.3">
      <c r="A28" s="690">
        <v>4</v>
      </c>
      <c r="B28" s="686" t="s">
        <v>244</v>
      </c>
      <c r="C28" s="669"/>
      <c r="D28" s="669"/>
      <c r="E28" s="669"/>
      <c r="F28" s="715" t="s">
        <v>26</v>
      </c>
      <c r="G28" s="669"/>
      <c r="H28" s="716" t="s">
        <v>28</v>
      </c>
      <c r="I28" s="717">
        <v>4247</v>
      </c>
      <c r="J28" s="680"/>
      <c r="K28" s="696"/>
      <c r="M28" s="195"/>
    </row>
    <row r="29" spans="1:13" ht="12.6" thickBot="1" x14ac:dyDescent="0.3">
      <c r="A29" s="690" t="s">
        <v>62</v>
      </c>
      <c r="B29" s="718" t="s">
        <v>245</v>
      </c>
      <c r="C29" s="699"/>
      <c r="D29" s="669"/>
      <c r="E29" s="669"/>
      <c r="F29" s="719" t="str">
        <f>F28</f>
        <v>III</v>
      </c>
      <c r="G29" s="699"/>
      <c r="H29" s="720" t="s">
        <v>28</v>
      </c>
      <c r="I29" s="717">
        <v>5296</v>
      </c>
      <c r="J29" s="671"/>
      <c r="K29" s="696"/>
    </row>
    <row r="30" spans="1:13" ht="12" thickBot="1" x14ac:dyDescent="0.25">
      <c r="A30" s="690"/>
      <c r="B30" s="990" t="s">
        <v>227</v>
      </c>
      <c r="C30" s="548"/>
      <c r="D30" s="991" t="s">
        <v>246</v>
      </c>
      <c r="E30" s="991"/>
      <c r="F30" s="717"/>
      <c r="G30" s="699"/>
      <c r="H30" s="720"/>
      <c r="I30" s="717"/>
      <c r="J30" s="671"/>
      <c r="K30" s="696"/>
    </row>
    <row r="31" spans="1:13" ht="13.2" x14ac:dyDescent="0.25">
      <c r="A31" s="690" t="s">
        <v>63</v>
      </c>
      <c r="B31" s="679" t="s">
        <v>228</v>
      </c>
      <c r="C31" s="992"/>
      <c r="D31" s="991"/>
      <c r="E31" s="991"/>
      <c r="F31" s="717"/>
      <c r="G31" s="993"/>
      <c r="H31" s="720" t="s">
        <v>28</v>
      </c>
      <c r="I31" s="730">
        <f>($I$29-$I$28)*$C$30/100+$I$28</f>
        <v>4247</v>
      </c>
      <c r="J31" s="671"/>
      <c r="K31" s="696"/>
    </row>
    <row r="32" spans="1:13" ht="4.6500000000000004" customHeight="1" x14ac:dyDescent="0.2">
      <c r="A32" s="692"/>
      <c r="B32" s="673"/>
      <c r="C32" s="673"/>
      <c r="D32" s="673"/>
      <c r="E32" s="673"/>
      <c r="F32" s="673"/>
      <c r="G32" s="673"/>
      <c r="H32" s="673"/>
      <c r="I32" s="673"/>
      <c r="J32" s="684"/>
      <c r="K32" s="696"/>
    </row>
    <row r="33" spans="1:11" ht="4.6500000000000004" customHeight="1" x14ac:dyDescent="0.2">
      <c r="A33" s="731"/>
      <c r="B33" s="669"/>
      <c r="C33" s="669"/>
      <c r="D33" s="669"/>
      <c r="E33" s="669"/>
      <c r="F33" s="669"/>
      <c r="G33" s="669"/>
      <c r="H33" s="669"/>
      <c r="I33" s="669"/>
      <c r="J33" s="680"/>
      <c r="K33" s="696"/>
    </row>
    <row r="34" spans="1:11" ht="12" x14ac:dyDescent="0.25">
      <c r="A34" s="690">
        <v>5</v>
      </c>
      <c r="B34" s="686" t="s">
        <v>382</v>
      </c>
      <c r="C34" s="669"/>
      <c r="D34" s="669"/>
      <c r="E34" s="669"/>
      <c r="F34" s="669"/>
      <c r="G34" s="669"/>
      <c r="H34" s="669"/>
      <c r="I34" s="669"/>
      <c r="J34" s="680"/>
      <c r="K34" s="713"/>
    </row>
    <row r="35" spans="1:11" ht="4.6500000000000004" customHeight="1" x14ac:dyDescent="0.2">
      <c r="A35" s="685"/>
      <c r="B35" s="686"/>
      <c r="C35" s="669"/>
      <c r="D35" s="669"/>
      <c r="E35" s="669"/>
      <c r="F35" s="669"/>
      <c r="G35" s="669"/>
      <c r="H35" s="669"/>
      <c r="I35" s="669"/>
      <c r="J35" s="680"/>
      <c r="K35" s="696"/>
    </row>
    <row r="36" spans="1:11" ht="12.15" customHeight="1" x14ac:dyDescent="0.2">
      <c r="A36" s="685"/>
      <c r="B36" s="683" t="s">
        <v>33</v>
      </c>
      <c r="C36" s="673" t="s">
        <v>428</v>
      </c>
      <c r="D36" s="673"/>
      <c r="E36" s="732" t="s">
        <v>417</v>
      </c>
      <c r="F36" s="732" t="s">
        <v>418</v>
      </c>
      <c r="G36" s="733" t="s">
        <v>429</v>
      </c>
      <c r="H36" s="734"/>
      <c r="I36" s="734"/>
      <c r="J36" s="735"/>
      <c r="K36" s="713"/>
    </row>
    <row r="37" spans="1:11" x14ac:dyDescent="0.2">
      <c r="A37" s="685"/>
      <c r="B37" s="736">
        <v>1</v>
      </c>
      <c r="C37" s="669" t="s">
        <v>433</v>
      </c>
      <c r="D37" s="669"/>
      <c r="E37" s="737">
        <v>2</v>
      </c>
      <c r="F37" s="738">
        <v>0</v>
      </c>
      <c r="G37" s="739"/>
      <c r="H37" s="734"/>
      <c r="I37" s="734"/>
      <c r="J37" s="735"/>
      <c r="K37" s="740" t="s">
        <v>209</v>
      </c>
    </row>
    <row r="38" spans="1:11" ht="12.15" customHeight="1" x14ac:dyDescent="0.2">
      <c r="A38" s="685"/>
      <c r="B38" s="736" t="s">
        <v>378</v>
      </c>
      <c r="C38" s="669" t="s">
        <v>433</v>
      </c>
      <c r="D38" s="669"/>
      <c r="E38" s="737">
        <v>20</v>
      </c>
      <c r="F38" s="738">
        <v>0</v>
      </c>
      <c r="G38" s="739"/>
      <c r="H38" s="734"/>
      <c r="I38" s="734"/>
      <c r="J38" s="735"/>
      <c r="K38" s="741"/>
    </row>
    <row r="39" spans="1:11" s="210" customFormat="1" ht="31.8" x14ac:dyDescent="0.25">
      <c r="A39" s="742"/>
      <c r="B39" s="743">
        <v>3</v>
      </c>
      <c r="C39" s="744" t="s">
        <v>433</v>
      </c>
      <c r="D39" s="744"/>
      <c r="E39" s="745">
        <v>25</v>
      </c>
      <c r="F39" s="746">
        <v>0</v>
      </c>
      <c r="G39" s="739"/>
      <c r="H39" s="734"/>
      <c r="I39" s="734"/>
      <c r="J39" s="735"/>
      <c r="K39" s="747" t="s">
        <v>211</v>
      </c>
    </row>
    <row r="40" spans="1:11" ht="12.15" customHeight="1" x14ac:dyDescent="0.2">
      <c r="A40" s="685"/>
      <c r="B40" s="736" t="s">
        <v>379</v>
      </c>
      <c r="C40" s="669" t="s">
        <v>434</v>
      </c>
      <c r="D40" s="669"/>
      <c r="E40" s="737">
        <v>5</v>
      </c>
      <c r="F40" s="738">
        <v>2.5</v>
      </c>
      <c r="G40" s="739"/>
      <c r="H40" s="734"/>
      <c r="I40" s="734"/>
      <c r="J40" s="735"/>
      <c r="K40" s="683"/>
    </row>
    <row r="41" spans="1:11" ht="13.2" x14ac:dyDescent="0.2">
      <c r="A41" s="685"/>
      <c r="B41" s="736" t="s">
        <v>380</v>
      </c>
      <c r="C41" s="669" t="s">
        <v>434</v>
      </c>
      <c r="D41" s="669"/>
      <c r="E41" s="737">
        <v>15</v>
      </c>
      <c r="F41" s="738">
        <v>15</v>
      </c>
      <c r="G41" s="739"/>
      <c r="H41" s="734"/>
      <c r="I41" s="734"/>
      <c r="J41" s="735"/>
      <c r="K41" s="748" t="s">
        <v>214</v>
      </c>
    </row>
    <row r="42" spans="1:11" x14ac:dyDescent="0.2">
      <c r="A42" s="685"/>
      <c r="B42" s="736">
        <v>6</v>
      </c>
      <c r="C42" s="669" t="s">
        <v>433</v>
      </c>
      <c r="D42" s="669"/>
      <c r="E42" s="737">
        <v>13</v>
      </c>
      <c r="F42" s="738">
        <v>13</v>
      </c>
      <c r="G42" s="739"/>
      <c r="H42" s="734"/>
      <c r="I42" s="734"/>
      <c r="J42" s="735"/>
      <c r="K42" s="749"/>
    </row>
    <row r="43" spans="1:11" x14ac:dyDescent="0.2">
      <c r="A43" s="685"/>
      <c r="B43" s="736">
        <v>7</v>
      </c>
      <c r="C43" s="669" t="s">
        <v>434</v>
      </c>
      <c r="D43" s="669"/>
      <c r="E43" s="737">
        <v>4</v>
      </c>
      <c r="F43" s="738">
        <v>4</v>
      </c>
      <c r="G43" s="739"/>
      <c r="H43" s="734"/>
      <c r="I43" s="734"/>
      <c r="J43" s="735"/>
      <c r="K43" s="750"/>
    </row>
    <row r="44" spans="1:11" ht="13.2" x14ac:dyDescent="0.2">
      <c r="A44" s="685"/>
      <c r="B44" s="736" t="s">
        <v>381</v>
      </c>
      <c r="C44" s="669" t="s">
        <v>433</v>
      </c>
      <c r="D44" s="669"/>
      <c r="E44" s="737">
        <v>15</v>
      </c>
      <c r="F44" s="738">
        <v>15</v>
      </c>
      <c r="G44" s="739"/>
      <c r="H44" s="734"/>
      <c r="I44" s="734"/>
      <c r="J44" s="735"/>
      <c r="K44" s="269"/>
    </row>
    <row r="45" spans="1:11" ht="13.2" x14ac:dyDescent="0.2">
      <c r="A45" s="685"/>
      <c r="B45" s="743">
        <v>9</v>
      </c>
      <c r="C45" s="673" t="s">
        <v>433</v>
      </c>
      <c r="D45" s="673"/>
      <c r="E45" s="752">
        <v>1</v>
      </c>
      <c r="F45" s="738">
        <v>1</v>
      </c>
      <c r="G45" s="739"/>
      <c r="H45" s="734"/>
      <c r="I45" s="734"/>
      <c r="J45" s="735"/>
      <c r="K45" s="753" t="s">
        <v>216</v>
      </c>
    </row>
    <row r="46" spans="1:11" ht="13.2" x14ac:dyDescent="0.2">
      <c r="A46" s="685"/>
      <c r="B46" s="686" t="s">
        <v>45</v>
      </c>
      <c r="C46" s="669"/>
      <c r="D46" s="669"/>
      <c r="E46" s="754">
        <f>SUM(E37:E45)</f>
        <v>100</v>
      </c>
      <c r="F46" s="754">
        <f>SUM(F37:F45)</f>
        <v>50.5</v>
      </c>
      <c r="G46" s="739"/>
      <c r="H46" s="734"/>
      <c r="I46" s="734"/>
      <c r="J46" s="735"/>
      <c r="K46" s="755" t="s">
        <v>217</v>
      </c>
    </row>
    <row r="47" spans="1:11" ht="13.2" x14ac:dyDescent="0.2">
      <c r="A47" s="685"/>
      <c r="B47" s="672" t="s">
        <v>218</v>
      </c>
      <c r="C47" s="673"/>
      <c r="D47" s="673"/>
      <c r="E47" s="756"/>
      <c r="F47" s="757"/>
      <c r="G47" s="739"/>
      <c r="H47" s="734"/>
      <c r="I47" s="734"/>
      <c r="J47" s="735"/>
      <c r="K47" s="731" t="s">
        <v>53</v>
      </c>
    </row>
    <row r="48" spans="1:11" x14ac:dyDescent="0.2">
      <c r="A48" s="690" t="s">
        <v>46</v>
      </c>
      <c r="B48" s="686" t="s">
        <v>35</v>
      </c>
      <c r="C48" s="669"/>
      <c r="D48" s="669"/>
      <c r="E48" s="759"/>
      <c r="F48" s="760">
        <f>F46+F47</f>
        <v>50.5</v>
      </c>
      <c r="G48" s="739"/>
      <c r="H48" s="734"/>
      <c r="I48" s="734"/>
      <c r="J48" s="735"/>
      <c r="K48" s="731" t="s">
        <v>54</v>
      </c>
    </row>
    <row r="49" spans="1:11" ht="11.1" customHeight="1" x14ac:dyDescent="0.2">
      <c r="A49" s="692"/>
      <c r="B49" s="672" t="s">
        <v>552</v>
      </c>
      <c r="C49" s="673"/>
      <c r="D49" s="673"/>
      <c r="E49" s="672"/>
      <c r="F49" s="871">
        <f>+I31*F48/100</f>
        <v>2144.7350000000001</v>
      </c>
      <c r="G49" s="762"/>
      <c r="H49" s="763"/>
      <c r="I49" s="763"/>
      <c r="J49" s="764"/>
      <c r="K49" s="683"/>
    </row>
    <row r="50" spans="1:11" ht="4.6500000000000004" customHeight="1" x14ac:dyDescent="0.2">
      <c r="A50" s="714"/>
      <c r="B50" s="665"/>
      <c r="C50" s="666"/>
      <c r="D50" s="666"/>
      <c r="E50" s="666"/>
      <c r="F50" s="666"/>
      <c r="G50" s="666"/>
      <c r="H50" s="669"/>
      <c r="I50" s="666"/>
      <c r="J50" s="667"/>
      <c r="K50" s="713"/>
    </row>
    <row r="51" spans="1:11" ht="23.25" customHeight="1" x14ac:dyDescent="0.2">
      <c r="A51" s="765">
        <v>6</v>
      </c>
      <c r="B51" s="766" t="s">
        <v>438</v>
      </c>
      <c r="C51" s="767"/>
      <c r="D51" s="767"/>
      <c r="E51" s="767"/>
      <c r="F51" s="767"/>
      <c r="G51" s="767"/>
      <c r="H51" s="767"/>
      <c r="I51" s="767"/>
      <c r="J51" s="480"/>
      <c r="K51" s="768">
        <f>$I$31*$J$51/100</f>
        <v>0</v>
      </c>
    </row>
    <row r="52" spans="1:11" ht="4.6500000000000004" customHeight="1" x14ac:dyDescent="0.2">
      <c r="A52" s="692"/>
      <c r="B52" s="672"/>
      <c r="C52" s="673"/>
      <c r="D52" s="673"/>
      <c r="E52" s="673"/>
      <c r="F52" s="673"/>
      <c r="G52" s="673"/>
      <c r="H52" s="673"/>
      <c r="I52" s="673"/>
      <c r="J52" s="684"/>
      <c r="K52" s="769"/>
    </row>
    <row r="53" spans="1:11" ht="12" x14ac:dyDescent="0.25">
      <c r="A53" s="770">
        <v>7</v>
      </c>
      <c r="B53" s="665" t="s">
        <v>427</v>
      </c>
      <c r="C53" s="666"/>
      <c r="D53" s="666"/>
      <c r="E53" s="666"/>
      <c r="F53" s="666"/>
      <c r="G53" s="666"/>
      <c r="H53" s="666"/>
      <c r="I53" s="666"/>
      <c r="J53" s="667"/>
      <c r="K53" s="771"/>
    </row>
    <row r="54" spans="1:11" ht="4.6500000000000004" customHeight="1" x14ac:dyDescent="0.2">
      <c r="A54" s="685"/>
      <c r="B54" s="686"/>
      <c r="C54" s="669"/>
      <c r="D54" s="669"/>
      <c r="E54" s="669"/>
      <c r="F54" s="669"/>
      <c r="G54" s="669"/>
      <c r="H54" s="669"/>
      <c r="I54" s="669"/>
      <c r="J54" s="680"/>
      <c r="K54" s="713"/>
    </row>
    <row r="55" spans="1:11" x14ac:dyDescent="0.2">
      <c r="A55" s="685"/>
      <c r="B55" s="683" t="s">
        <v>33</v>
      </c>
      <c r="C55" s="673" t="s">
        <v>428</v>
      </c>
      <c r="D55" s="673"/>
      <c r="E55" s="772" t="s">
        <v>47</v>
      </c>
      <c r="F55" s="1018" t="s">
        <v>372</v>
      </c>
      <c r="G55" s="1019" t="s">
        <v>370</v>
      </c>
      <c r="H55" s="776" t="s">
        <v>371</v>
      </c>
      <c r="I55" s="775" t="s">
        <v>376</v>
      </c>
      <c r="J55" s="776" t="s">
        <v>375</v>
      </c>
      <c r="K55" s="713"/>
    </row>
    <row r="56" spans="1:11" ht="12" thickBot="1" x14ac:dyDescent="0.25">
      <c r="A56" s="777" t="s">
        <v>20</v>
      </c>
      <c r="B56" s="931"/>
      <c r="C56" s="932"/>
      <c r="D56" s="933"/>
      <c r="E56" s="995"/>
      <c r="F56" s="781"/>
      <c r="G56" s="783"/>
      <c r="H56" s="995"/>
      <c r="I56" s="995"/>
      <c r="J56" s="995"/>
      <c r="K56" s="696"/>
    </row>
    <row r="57" spans="1:11" s="205" customFormat="1" ht="12.75" customHeight="1" x14ac:dyDescent="0.25">
      <c r="A57" s="999" t="s">
        <v>220</v>
      </c>
      <c r="B57" s="785">
        <v>7</v>
      </c>
      <c r="C57" s="1000" t="s">
        <v>373</v>
      </c>
      <c r="D57" s="1000"/>
      <c r="E57" s="872"/>
      <c r="F57" s="794"/>
      <c r="G57" s="782">
        <v>5</v>
      </c>
      <c r="H57" s="796" t="s">
        <v>377</v>
      </c>
      <c r="I57" s="481"/>
      <c r="J57" s="796">
        <f>SUM($G$57*$I$57)</f>
        <v>0</v>
      </c>
      <c r="K57" s="1001"/>
    </row>
    <row r="58" spans="1:11" s="205" customFormat="1" ht="12.15" customHeight="1" x14ac:dyDescent="0.25">
      <c r="A58" s="999"/>
      <c r="B58" s="785">
        <v>8</v>
      </c>
      <c r="C58" s="792" t="s">
        <v>373</v>
      </c>
      <c r="D58" s="793"/>
      <c r="E58" s="482"/>
      <c r="F58" s="794">
        <f>I$31*$E$57/100</f>
        <v>0</v>
      </c>
      <c r="G58" s="782"/>
      <c r="H58" s="796"/>
      <c r="I58" s="796"/>
      <c r="J58" s="796"/>
      <c r="K58" s="1001"/>
    </row>
    <row r="59" spans="1:11" x14ac:dyDescent="0.2">
      <c r="A59" s="999"/>
      <c r="B59" s="785">
        <v>8</v>
      </c>
      <c r="C59" s="792" t="s">
        <v>374</v>
      </c>
      <c r="D59" s="793"/>
      <c r="E59" s="797"/>
      <c r="F59" s="794"/>
      <c r="G59" s="782">
        <v>7</v>
      </c>
      <c r="H59" s="796" t="s">
        <v>377</v>
      </c>
      <c r="I59" s="481"/>
      <c r="J59" s="796">
        <f>SUM($G$59*$I$59)</f>
        <v>0</v>
      </c>
      <c r="K59" s="696"/>
    </row>
    <row r="60" spans="1:11" x14ac:dyDescent="0.2">
      <c r="A60" s="999"/>
      <c r="B60" s="785">
        <v>9</v>
      </c>
      <c r="C60" s="792" t="s">
        <v>373</v>
      </c>
      <c r="D60" s="793"/>
      <c r="E60" s="797"/>
      <c r="F60" s="789"/>
      <c r="G60" s="1002">
        <v>2</v>
      </c>
      <c r="H60" s="738" t="s">
        <v>377</v>
      </c>
      <c r="I60" s="500"/>
      <c r="J60" s="796">
        <f>SUM($G$60*$I$60)</f>
        <v>0</v>
      </c>
      <c r="K60" s="696"/>
    </row>
    <row r="61" spans="1:11" ht="6.75" customHeight="1" x14ac:dyDescent="0.2">
      <c r="A61" s="999"/>
      <c r="B61" s="1003"/>
      <c r="C61" s="1004"/>
      <c r="D61" s="1004"/>
      <c r="E61" s="1005"/>
      <c r="F61" s="1006"/>
      <c r="G61" s="1006"/>
      <c r="H61" s="1006"/>
      <c r="I61" s="1020"/>
      <c r="J61" s="1021"/>
      <c r="K61" s="696"/>
    </row>
    <row r="62" spans="1:11" ht="12.75" customHeight="1" x14ac:dyDescent="0.25">
      <c r="A62" s="999" t="s">
        <v>221</v>
      </c>
      <c r="B62" s="686" t="s">
        <v>408</v>
      </c>
      <c r="C62" s="669"/>
      <c r="D62" s="669"/>
      <c r="E62" s="1010"/>
      <c r="F62" s="956">
        <f>SUM(F56,J56)</f>
        <v>0</v>
      </c>
      <c r="G62" s="957"/>
      <c r="H62" s="958"/>
      <c r="I62" s="959">
        <f>SUM(F57:F60,J57:J60)</f>
        <v>0</v>
      </c>
      <c r="J62" s="960"/>
      <c r="K62" s="696"/>
    </row>
    <row r="63" spans="1:11" ht="4.6500000000000004" customHeight="1" x14ac:dyDescent="0.25">
      <c r="A63" s="692"/>
      <c r="B63" s="672"/>
      <c r="C63" s="673"/>
      <c r="D63" s="673"/>
      <c r="E63" s="1011"/>
      <c r="F63" s="962"/>
      <c r="G63" s="808"/>
      <c r="H63" s="809"/>
      <c r="I63" s="963"/>
      <c r="J63" s="954"/>
      <c r="K63" s="1012"/>
    </row>
    <row r="64" spans="1:11" ht="4.6500000000000004" customHeight="1" x14ac:dyDescent="0.2">
      <c r="A64" s="665"/>
      <c r="B64" s="665"/>
      <c r="C64" s="666"/>
      <c r="D64" s="666"/>
      <c r="E64" s="666"/>
      <c r="F64" s="666"/>
      <c r="G64" s="666"/>
      <c r="H64" s="666"/>
      <c r="I64" s="666"/>
      <c r="J64" s="666"/>
      <c r="K64" s="816"/>
    </row>
    <row r="65" spans="1:11" ht="12" x14ac:dyDescent="0.25">
      <c r="A65" s="718">
        <v>8</v>
      </c>
      <c r="B65" s="668" t="s">
        <v>526</v>
      </c>
      <c r="C65" s="965"/>
      <c r="D65" s="965"/>
      <c r="E65" s="669"/>
      <c r="F65" s="669"/>
      <c r="G65" s="669"/>
      <c r="H65" s="669"/>
      <c r="I65" s="669"/>
      <c r="J65" s="669"/>
      <c r="K65" s="966">
        <f>(I$31*F$48/100*I$24+K$51+I$62+F62)</f>
        <v>2144.7350000000001</v>
      </c>
    </row>
    <row r="66" spans="1:11" ht="12" x14ac:dyDescent="0.25">
      <c r="A66" s="690" t="s">
        <v>95</v>
      </c>
      <c r="B66" s="686" t="s">
        <v>111</v>
      </c>
      <c r="C66" s="965"/>
      <c r="D66" s="965"/>
      <c r="E66" s="669"/>
      <c r="F66" s="669"/>
      <c r="G66" s="669"/>
      <c r="H66" s="669"/>
      <c r="I66" s="669"/>
      <c r="J66" s="669"/>
      <c r="K66" s="966"/>
    </row>
    <row r="67" spans="1:11" ht="12" x14ac:dyDescent="0.25">
      <c r="A67" s="690" t="s">
        <v>96</v>
      </c>
      <c r="B67" s="686" t="s">
        <v>122</v>
      </c>
      <c r="C67" s="965"/>
      <c r="D67" s="965"/>
      <c r="E67" s="669"/>
      <c r="F67" s="669"/>
      <c r="G67" s="669"/>
      <c r="H67" s="669"/>
      <c r="I67" s="669"/>
      <c r="J67" s="669"/>
      <c r="K67" s="967">
        <f>(I$31*(F$37+F$38+F$39+F$47)/100*I$24+F$62)</f>
        <v>0</v>
      </c>
    </row>
    <row r="68" spans="1:11" x14ac:dyDescent="0.2">
      <c r="A68" s="690" t="s">
        <v>112</v>
      </c>
      <c r="B68" s="686" t="s">
        <v>383</v>
      </c>
      <c r="C68" s="669"/>
      <c r="D68" s="669"/>
      <c r="E68" s="669"/>
      <c r="F68" s="669"/>
      <c r="G68" s="669"/>
      <c r="H68" s="669"/>
      <c r="I68" s="669"/>
      <c r="J68" s="680"/>
      <c r="K68" s="967">
        <f>(I$31*(F$40+F$41+F$42+F$43+F$44+F$45)/100*I$24+K$51+$I$62)</f>
        <v>2144.7350000000001</v>
      </c>
    </row>
    <row r="69" spans="1:11" ht="3.45" customHeight="1" x14ac:dyDescent="0.2">
      <c r="A69" s="853"/>
      <c r="B69" s="672"/>
      <c r="C69" s="673"/>
      <c r="D69" s="673"/>
      <c r="E69" s="673"/>
      <c r="F69" s="673"/>
      <c r="G69" s="673"/>
      <c r="H69" s="673"/>
      <c r="I69" s="673"/>
      <c r="J69" s="684"/>
      <c r="K69" s="967"/>
    </row>
    <row r="70" spans="1:11" ht="5.0999999999999996" customHeight="1" x14ac:dyDescent="0.2">
      <c r="A70" s="676"/>
      <c r="B70" s="665"/>
      <c r="C70" s="666"/>
      <c r="D70" s="666"/>
      <c r="E70" s="666"/>
      <c r="F70" s="666"/>
      <c r="G70" s="666"/>
      <c r="H70" s="666"/>
      <c r="I70" s="666"/>
      <c r="J70" s="666"/>
      <c r="K70" s="968"/>
    </row>
    <row r="71" spans="1:11" ht="12" thickBot="1" x14ac:dyDescent="0.25">
      <c r="A71" s="718">
        <v>9</v>
      </c>
      <c r="B71" s="686" t="s">
        <v>48</v>
      </c>
      <c r="C71" s="669"/>
      <c r="D71" s="669"/>
      <c r="E71" s="669"/>
      <c r="F71" s="669"/>
      <c r="G71" s="669"/>
      <c r="H71" s="669"/>
      <c r="I71" s="669"/>
      <c r="J71" s="669"/>
      <c r="K71" s="969"/>
    </row>
    <row r="72" spans="1:11" ht="12" thickBot="1" x14ac:dyDescent="0.25">
      <c r="A72" s="970" t="s">
        <v>49</v>
      </c>
      <c r="B72" s="373"/>
      <c r="C72" s="669" t="s">
        <v>50</v>
      </c>
      <c r="D72" s="669"/>
      <c r="E72" s="669"/>
      <c r="F72" s="669"/>
      <c r="G72" s="669"/>
      <c r="H72" s="669"/>
      <c r="I72" s="669"/>
      <c r="J72" s="901"/>
      <c r="K72" s="738">
        <f>$B$72/100*$K$65</f>
        <v>0</v>
      </c>
    </row>
    <row r="73" spans="1:11" ht="5.0999999999999996" customHeight="1" x14ac:dyDescent="0.2">
      <c r="A73" s="971"/>
      <c r="B73" s="972"/>
      <c r="C73" s="673"/>
      <c r="D73" s="673"/>
      <c r="E73" s="673"/>
      <c r="F73" s="673"/>
      <c r="G73" s="673"/>
      <c r="H73" s="673"/>
      <c r="I73" s="673"/>
      <c r="J73" s="973"/>
      <c r="K73" s="974"/>
    </row>
    <row r="74" spans="1:11" ht="5.0999999999999996" customHeight="1" x14ac:dyDescent="0.2">
      <c r="A74" s="873"/>
      <c r="B74" s="688"/>
      <c r="C74" s="669"/>
      <c r="D74" s="669"/>
      <c r="E74" s="669"/>
      <c r="F74" s="669"/>
      <c r="G74" s="669"/>
      <c r="H74" s="669"/>
      <c r="I74" s="669"/>
      <c r="J74" s="901"/>
      <c r="K74" s="975"/>
    </row>
    <row r="75" spans="1:11" ht="12" x14ac:dyDescent="0.25">
      <c r="A75" s="873">
        <v>10</v>
      </c>
      <c r="B75" s="668" t="s">
        <v>430</v>
      </c>
      <c r="C75" s="965"/>
      <c r="D75" s="669"/>
      <c r="E75" s="669"/>
      <c r="F75" s="669"/>
      <c r="G75" s="669"/>
      <c r="H75" s="669"/>
      <c r="I75" s="669"/>
      <c r="J75" s="976"/>
      <c r="K75" s="977">
        <f>$K$65+$K$72</f>
        <v>2144.7350000000001</v>
      </c>
    </row>
    <row r="76" spans="1:11" ht="12" x14ac:dyDescent="0.25">
      <c r="A76" s="690" t="s">
        <v>52</v>
      </c>
      <c r="B76" s="686" t="s">
        <v>111</v>
      </c>
      <c r="C76" s="965"/>
      <c r="D76" s="669"/>
      <c r="E76" s="669"/>
      <c r="F76" s="669"/>
      <c r="G76" s="669"/>
      <c r="H76" s="669"/>
      <c r="I76" s="669"/>
      <c r="J76" s="976"/>
      <c r="K76" s="977"/>
    </row>
    <row r="77" spans="1:11" ht="12" x14ac:dyDescent="0.25">
      <c r="A77" s="690" t="s">
        <v>113</v>
      </c>
      <c r="B77" s="686" t="s">
        <v>122</v>
      </c>
      <c r="C77" s="965"/>
      <c r="D77" s="669"/>
      <c r="E77" s="669"/>
      <c r="F77" s="669"/>
      <c r="G77" s="669"/>
      <c r="H77" s="669"/>
      <c r="I77" s="669"/>
      <c r="J77" s="976"/>
      <c r="K77" s="852">
        <f>$K$67*(1+$B$72/100)</f>
        <v>0</v>
      </c>
    </row>
    <row r="78" spans="1:11" ht="12" x14ac:dyDescent="0.25">
      <c r="A78" s="690" t="s">
        <v>114</v>
      </c>
      <c r="B78" s="686" t="s">
        <v>383</v>
      </c>
      <c r="C78" s="965"/>
      <c r="D78" s="669"/>
      <c r="E78" s="669"/>
      <c r="F78" s="669"/>
      <c r="G78" s="669"/>
      <c r="H78" s="669"/>
      <c r="I78" s="669"/>
      <c r="J78" s="976"/>
      <c r="K78" s="852">
        <f>$K$68*(1+$B$72/100)</f>
        <v>2144.7350000000001</v>
      </c>
    </row>
    <row r="79" spans="1:11" ht="3.45" customHeight="1" thickBot="1" x14ac:dyDescent="0.3">
      <c r="A79" s="1013"/>
      <c r="B79" s="666"/>
      <c r="C79" s="980"/>
      <c r="D79" s="666"/>
      <c r="E79" s="666"/>
      <c r="F79" s="666"/>
      <c r="G79" s="666"/>
      <c r="H79" s="666"/>
      <c r="I79" s="666"/>
      <c r="J79" s="1014"/>
      <c r="K79" s="1015"/>
    </row>
    <row r="80" spans="1:11" ht="12" thickBot="1" x14ac:dyDescent="0.25">
      <c r="A80" s="873">
        <v>11</v>
      </c>
      <c r="B80" s="874"/>
      <c r="C80" s="669" t="s">
        <v>419</v>
      </c>
      <c r="D80" s="669"/>
      <c r="E80" s="699"/>
      <c r="F80" s="501"/>
      <c r="G80" s="502"/>
      <c r="H80" s="669"/>
      <c r="I80" s="669"/>
      <c r="J80" s="680"/>
      <c r="K80" s="852">
        <f>+B80/100*K75</f>
        <v>0</v>
      </c>
    </row>
    <row r="81" spans="1:11" ht="3.45" customHeight="1" x14ac:dyDescent="0.2">
      <c r="A81" s="971"/>
      <c r="B81" s="854"/>
      <c r="C81" s="673"/>
      <c r="D81" s="673"/>
      <c r="E81" s="855"/>
      <c r="F81" s="543"/>
      <c r="G81" s="544"/>
      <c r="H81" s="673"/>
      <c r="I81" s="673"/>
      <c r="J81" s="684"/>
      <c r="K81" s="951"/>
    </row>
    <row r="82" spans="1:11" ht="2.25" customHeight="1" x14ac:dyDescent="0.2">
      <c r="A82" s="873"/>
      <c r="B82" s="978"/>
      <c r="C82" s="669"/>
      <c r="D82" s="669"/>
      <c r="E82" s="669"/>
      <c r="F82" s="669"/>
      <c r="G82" s="669"/>
      <c r="H82" s="669"/>
      <c r="I82" s="669"/>
      <c r="J82" s="680"/>
      <c r="K82" s="852"/>
    </row>
    <row r="83" spans="1:11" ht="13.05" customHeight="1" x14ac:dyDescent="0.25">
      <c r="A83" s="853">
        <v>12</v>
      </c>
      <c r="B83" s="883" t="s">
        <v>542</v>
      </c>
      <c r="C83" s="883"/>
      <c r="D83" s="883"/>
      <c r="E83" s="883"/>
      <c r="F83" s="883"/>
      <c r="G83" s="883"/>
      <c r="H83" s="883"/>
      <c r="I83" s="883"/>
      <c r="J83" s="1022"/>
      <c r="K83" s="1023">
        <f>+K80+K75</f>
        <v>2144.7350000000001</v>
      </c>
    </row>
    <row r="84" spans="1:11" ht="3.45" customHeight="1" thickBot="1" x14ac:dyDescent="0.3">
      <c r="A84" s="908"/>
      <c r="B84" s="665"/>
      <c r="C84" s="980"/>
      <c r="D84" s="666"/>
      <c r="E84" s="666"/>
      <c r="F84" s="666"/>
      <c r="G84" s="666"/>
      <c r="H84" s="666"/>
      <c r="I84" s="666"/>
      <c r="J84" s="983"/>
      <c r="K84" s="984"/>
    </row>
    <row r="85" spans="1:11" ht="12.6" thickBot="1" x14ac:dyDescent="0.3">
      <c r="A85" s="873">
        <v>13</v>
      </c>
      <c r="B85" s="985">
        <v>19</v>
      </c>
      <c r="C85" s="669" t="s">
        <v>528</v>
      </c>
      <c r="D85" s="965"/>
      <c r="E85" s="965"/>
      <c r="F85" s="965"/>
      <c r="G85" s="669"/>
      <c r="H85" s="965"/>
      <c r="I85" s="965"/>
      <c r="J85" s="901" t="s">
        <v>28</v>
      </c>
      <c r="K85" s="737">
        <f>$B$85/100*K83</f>
        <v>407.49965000000003</v>
      </c>
    </row>
    <row r="86" spans="1:11" ht="5.0999999999999996" customHeight="1" x14ac:dyDescent="0.2">
      <c r="A86" s="971"/>
      <c r="B86" s="672"/>
      <c r="C86" s="673"/>
      <c r="D86" s="673"/>
      <c r="E86" s="673"/>
      <c r="F86" s="673"/>
      <c r="G86" s="673"/>
      <c r="H86" s="673"/>
      <c r="I86" s="673"/>
      <c r="J86" s="973"/>
      <c r="K86" s="974"/>
    </row>
    <row r="87" spans="1:11" ht="5.0999999999999996" customHeight="1" x14ac:dyDescent="0.25">
      <c r="A87" s="986"/>
      <c r="B87" s="987"/>
      <c r="C87" s="703"/>
      <c r="D87" s="703"/>
      <c r="E87" s="703"/>
      <c r="F87" s="703"/>
      <c r="G87" s="703"/>
      <c r="H87" s="703"/>
      <c r="I87" s="703"/>
      <c r="J87" s="703"/>
      <c r="K87" s="988"/>
    </row>
    <row r="88" spans="1:11" ht="12" x14ac:dyDescent="0.25">
      <c r="A88" s="873">
        <v>15</v>
      </c>
      <c r="B88" s="668" t="s">
        <v>531</v>
      </c>
      <c r="C88" s="965"/>
      <c r="D88" s="965"/>
      <c r="E88" s="669"/>
      <c r="F88" s="669"/>
      <c r="G88" s="669"/>
      <c r="H88" s="669"/>
      <c r="I88" s="669"/>
      <c r="J88" s="901" t="s">
        <v>28</v>
      </c>
      <c r="K88" s="989">
        <f>$K$83+$K$85</f>
        <v>2552.2346500000003</v>
      </c>
    </row>
    <row r="89" spans="1:11" ht="5.0999999999999996" customHeight="1" x14ac:dyDescent="0.2">
      <c r="A89" s="732"/>
      <c r="B89" s="672"/>
      <c r="C89" s="673"/>
      <c r="D89" s="673"/>
      <c r="E89" s="673"/>
      <c r="F89" s="673"/>
      <c r="G89" s="673"/>
      <c r="H89" s="673"/>
      <c r="I89" s="673"/>
      <c r="J89" s="673"/>
      <c r="K89" s="974"/>
    </row>
  </sheetData>
  <sheetProtection algorithmName="SHA-512" hashValue="IjXl32LcNwCIMt0GIK5XVekHMYGNAXWSHIMv5r2zm7TDlug9fj3AmLrXqzF3gf0NySKTRpCJJ2hz9ipNk3WiGQ==" saltValue="WbIazmfyQ1dKphHVrBSq7w==" spinCount="100000" sheet="1" objects="1" scenarios="1" selectLockedCells="1"/>
  <protectedRanges>
    <protectedRange password="C69B" sqref="K73 B72" name="kd2004_6"/>
    <protectedRange password="C69B" sqref="C30" name="kd2004"/>
    <protectedRange password="C69B" sqref="C31" name="kd2004_1"/>
    <protectedRange password="C69B" sqref="D58:E58 D59 E59:E61 B58:B61 I58:J61" name="kd2004_2_1"/>
    <protectedRange password="C69B" sqref="C60:C61" name="kd2004_1_1_1"/>
    <protectedRange password="C69B" sqref="C58:C59" name="kd2004_4_1_1"/>
    <protectedRange sqref="B82" name="Bereich1"/>
    <protectedRange sqref="B80:B81" name="Bereich1_1"/>
    <protectedRange password="C69B" sqref="D57:E57 B57 I57:J57" name="kd2004_2_1_2"/>
    <protectedRange password="C69B" sqref="C57" name="kd2004_4_1_1_2"/>
  </protectedRanges>
  <mergeCells count="13">
    <mergeCell ref="F62:H62"/>
    <mergeCell ref="I62:J62"/>
    <mergeCell ref="I4:K4"/>
    <mergeCell ref="H21:J21"/>
    <mergeCell ref="H22:J22"/>
    <mergeCell ref="G36:J49"/>
    <mergeCell ref="K37:K38"/>
    <mergeCell ref="K41:K43"/>
    <mergeCell ref="B51:I51"/>
    <mergeCell ref="C57:D57"/>
    <mergeCell ref="C58:D58"/>
    <mergeCell ref="C59:D59"/>
    <mergeCell ref="C60:D60"/>
  </mergeCells>
  <pageMargins left="0.70866141732283472" right="0.70866141732283472" top="0.78740157480314965" bottom="0.78740157480314965" header="0.31496062992125984" footer="0.31496062992125984"/>
  <pageSetup paperSize="9" scale="68" orientation="portrait" r:id="rId1"/>
  <headerFooter>
    <oddHeader>&amp;L&amp;"Arial,Fett"Anlage &amp;A&amp;"Arial,Standard"
zum Vertrag Stadt .... /..............................................&amp;RAngebot vom
.....................................</oddHeader>
    <oddFooter xml:space="preserve">&amp;L&amp;F&amp;RSeite &amp;P - &amp;N </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F7A24D-9893-47E6-B42C-C7E81FD20225}">
  <sheetPr>
    <tabColor rgb="FF00B050"/>
    <pageSetUpPr fitToPage="1"/>
  </sheetPr>
  <dimension ref="A1:K89"/>
  <sheetViews>
    <sheetView showGridLines="0" showRuler="0" view="pageLayout" topLeftCell="A55" zoomScaleNormal="100" zoomScaleSheetLayoutView="120" workbookViewId="0">
      <selection activeCell="A31" sqref="A31"/>
    </sheetView>
  </sheetViews>
  <sheetFormatPr baseColWidth="10" defaultColWidth="11.33203125" defaultRowHeight="11.4" x14ac:dyDescent="0.2"/>
  <cols>
    <col min="1" max="1" width="5.33203125" style="116" customWidth="1"/>
    <col min="2" max="2" width="28.21875" style="115" customWidth="1"/>
    <col min="3" max="3" width="2" style="115" customWidth="1"/>
    <col min="4" max="4" width="11" style="115" customWidth="1"/>
    <col min="5" max="5" width="2" style="115" customWidth="1"/>
    <col min="6" max="6" width="11.33203125" style="115"/>
    <col min="7" max="7" width="2" style="115" customWidth="1"/>
    <col min="8" max="8" width="11.33203125" style="115"/>
    <col min="9" max="9" width="2" style="115" customWidth="1"/>
    <col min="10" max="10" width="12.33203125" style="115" customWidth="1"/>
    <col min="11" max="16384" width="11.33203125" style="115"/>
  </cols>
  <sheetData>
    <row r="1" spans="1:11" ht="4.6500000000000004" customHeight="1" x14ac:dyDescent="0.2">
      <c r="A1" s="161"/>
      <c r="B1" s="128"/>
      <c r="C1" s="128"/>
      <c r="D1" s="128"/>
      <c r="E1" s="128"/>
      <c r="F1" s="128"/>
      <c r="G1" s="128"/>
      <c r="H1" s="128"/>
      <c r="I1" s="128"/>
      <c r="J1" s="126"/>
    </row>
    <row r="2" spans="1:11" ht="12" x14ac:dyDescent="0.25">
      <c r="A2" s="160" t="s">
        <v>163</v>
      </c>
      <c r="J2" s="158"/>
    </row>
    <row r="3" spans="1:11" ht="12.75" customHeight="1" x14ac:dyDescent="0.25">
      <c r="A3" s="160"/>
      <c r="J3" s="158"/>
    </row>
    <row r="4" spans="1:11" ht="12.75" customHeight="1" x14ac:dyDescent="0.25">
      <c r="A4" s="160"/>
      <c r="C4" s="136"/>
      <c r="I4" s="159"/>
      <c r="J4" s="158"/>
    </row>
    <row r="5" spans="1:11" ht="4.6500000000000004" customHeight="1" x14ac:dyDescent="0.2">
      <c r="A5" s="157"/>
      <c r="B5" s="119"/>
      <c r="C5" s="119"/>
      <c r="D5" s="119"/>
      <c r="E5" s="119"/>
      <c r="F5" s="119"/>
      <c r="G5" s="119"/>
      <c r="H5" s="119"/>
      <c r="I5" s="119"/>
      <c r="J5" s="117"/>
    </row>
    <row r="6" spans="1:11" ht="5.25" customHeight="1" x14ac:dyDescent="0.2">
      <c r="A6" s="127"/>
      <c r="B6" s="128"/>
      <c r="C6" s="128"/>
      <c r="D6" s="128"/>
      <c r="E6" s="128"/>
      <c r="F6" s="128"/>
      <c r="G6" s="128"/>
      <c r="H6" s="128"/>
      <c r="I6" s="128"/>
      <c r="J6" s="126"/>
    </row>
    <row r="7" spans="1:11" ht="12" x14ac:dyDescent="0.25">
      <c r="A7" s="124" t="s">
        <v>458</v>
      </c>
      <c r="F7" s="156"/>
      <c r="G7" s="155"/>
      <c r="J7" s="123"/>
    </row>
    <row r="8" spans="1:11" ht="12" x14ac:dyDescent="0.25">
      <c r="A8" s="124" t="s">
        <v>473</v>
      </c>
      <c r="B8" s="154"/>
      <c r="C8" s="116"/>
      <c r="D8" s="116"/>
      <c r="E8" s="116"/>
      <c r="J8" s="123"/>
    </row>
    <row r="9" spans="1:11" ht="4.6500000000000004" customHeight="1" x14ac:dyDescent="0.2">
      <c r="A9" s="122"/>
      <c r="B9" s="119"/>
      <c r="C9" s="119"/>
      <c r="D9" s="119"/>
      <c r="E9" s="119"/>
      <c r="F9" s="119"/>
      <c r="G9" s="119"/>
      <c r="H9" s="119"/>
      <c r="I9" s="119"/>
      <c r="J9" s="117"/>
    </row>
    <row r="10" spans="1:11" ht="4.6500000000000004" customHeight="1" x14ac:dyDescent="0.2">
      <c r="A10" s="142"/>
      <c r="B10" s="119"/>
      <c r="C10" s="119"/>
      <c r="D10" s="119"/>
      <c r="E10" s="119"/>
      <c r="F10" s="119"/>
      <c r="G10" s="119"/>
      <c r="H10" s="119"/>
      <c r="I10" s="119"/>
      <c r="J10" s="119"/>
    </row>
    <row r="11" spans="1:11" ht="4.6500000000000004" customHeight="1" x14ac:dyDescent="0.2">
      <c r="A11" s="125"/>
      <c r="J11" s="123"/>
    </row>
    <row r="12" spans="1:11" ht="12" x14ac:dyDescent="0.25">
      <c r="A12" s="151" t="s">
        <v>5</v>
      </c>
      <c r="B12" s="115" t="s">
        <v>6</v>
      </c>
      <c r="C12" s="153"/>
      <c r="D12" s="115" t="s">
        <v>7</v>
      </c>
      <c r="E12" s="152" t="s">
        <v>65</v>
      </c>
      <c r="F12" s="115" t="s">
        <v>7</v>
      </c>
      <c r="G12" s="152"/>
      <c r="H12" s="115" t="s">
        <v>7</v>
      </c>
      <c r="I12" s="152"/>
      <c r="J12" s="123" t="s">
        <v>8</v>
      </c>
    </row>
    <row r="13" spans="1:11" x14ac:dyDescent="0.2">
      <c r="A13" s="151" t="s">
        <v>9</v>
      </c>
      <c r="D13" s="115" t="s">
        <v>10</v>
      </c>
      <c r="F13" s="115" t="s">
        <v>11</v>
      </c>
      <c r="H13" s="115" t="s">
        <v>12</v>
      </c>
      <c r="J13" s="123" t="s">
        <v>13</v>
      </c>
    </row>
    <row r="14" spans="1:11" ht="4.6500000000000004" customHeight="1" x14ac:dyDescent="0.2">
      <c r="A14" s="120"/>
      <c r="B14" s="119"/>
      <c r="C14" s="119"/>
      <c r="D14" s="119"/>
      <c r="E14" s="119"/>
      <c r="F14" s="119"/>
      <c r="G14" s="119"/>
      <c r="H14" s="119"/>
      <c r="I14" s="119"/>
      <c r="J14" s="117"/>
    </row>
    <row r="15" spans="1:11" ht="4.6500000000000004" customHeight="1" x14ac:dyDescent="0.2">
      <c r="A15" s="129"/>
      <c r="B15" s="127"/>
      <c r="C15" s="128"/>
      <c r="D15" s="128"/>
      <c r="E15" s="128"/>
      <c r="F15" s="128"/>
      <c r="G15" s="128"/>
      <c r="H15" s="126"/>
      <c r="I15" s="127"/>
      <c r="J15" s="126"/>
    </row>
    <row r="16" spans="1:11" x14ac:dyDescent="0.2">
      <c r="A16" s="125">
        <v>1</v>
      </c>
      <c r="B16" s="122" t="s">
        <v>164</v>
      </c>
      <c r="G16" s="119"/>
      <c r="H16" s="117"/>
      <c r="I16" s="118"/>
      <c r="J16" s="138">
        <f>H18+H19</f>
        <v>117760</v>
      </c>
      <c r="K16" s="148"/>
    </row>
    <row r="17" spans="1:11" ht="12" x14ac:dyDescent="0.25">
      <c r="A17" s="125"/>
      <c r="B17" s="137" t="s">
        <v>107</v>
      </c>
      <c r="C17" s="136"/>
      <c r="G17" s="131"/>
      <c r="H17" s="144"/>
      <c r="I17" s="144"/>
      <c r="J17" s="149"/>
    </row>
    <row r="18" spans="1:11" ht="39.15" customHeight="1" x14ac:dyDescent="0.2">
      <c r="A18" s="197" t="s">
        <v>22</v>
      </c>
      <c r="B18" s="629" t="s">
        <v>165</v>
      </c>
      <c r="C18" s="598"/>
      <c r="D18" s="598"/>
      <c r="E18" s="598"/>
      <c r="F18" s="599"/>
      <c r="G18" s="198"/>
      <c r="H18" s="199">
        <f>HerstellkostenVgV!J10</f>
        <v>117760</v>
      </c>
      <c r="I18" s="144"/>
      <c r="J18" s="149"/>
    </row>
    <row r="19" spans="1:11" x14ac:dyDescent="0.2">
      <c r="A19" s="135" t="s">
        <v>23</v>
      </c>
      <c r="B19" s="134" t="s">
        <v>2</v>
      </c>
      <c r="G19" s="133"/>
      <c r="H19" s="150">
        <f>[2]HerstellkostenVgV!I14</f>
        <v>0</v>
      </c>
      <c r="I19" s="144"/>
      <c r="J19" s="130"/>
      <c r="K19" s="148"/>
    </row>
    <row r="20" spans="1:11" ht="4.6500000000000004" customHeight="1" x14ac:dyDescent="0.2">
      <c r="A20" s="120"/>
      <c r="B20" s="118"/>
      <c r="C20" s="119"/>
      <c r="D20" s="119"/>
      <c r="E20" s="119"/>
      <c r="F20" s="119"/>
      <c r="G20" s="119"/>
      <c r="H20" s="119"/>
      <c r="I20" s="131"/>
      <c r="J20" s="139"/>
    </row>
    <row r="21" spans="1:11" ht="4.6500000000000004" customHeight="1" x14ac:dyDescent="0.2">
      <c r="A21" s="129"/>
      <c r="B21" s="127"/>
      <c r="C21" s="128"/>
      <c r="D21" s="128"/>
      <c r="E21" s="128"/>
      <c r="F21" s="128"/>
      <c r="H21" s="128"/>
      <c r="I21" s="128"/>
      <c r="J21" s="126"/>
    </row>
    <row r="22" spans="1:11" x14ac:dyDescent="0.2">
      <c r="A22" s="125">
        <v>2</v>
      </c>
      <c r="B22" s="122" t="s">
        <v>166</v>
      </c>
      <c r="I22" s="119"/>
      <c r="J22" s="138">
        <f>SUM(H25:H28)</f>
        <v>0</v>
      </c>
    </row>
    <row r="23" spans="1:11" x14ac:dyDescent="0.2">
      <c r="A23" s="125"/>
      <c r="B23" s="122" t="s">
        <v>55</v>
      </c>
      <c r="G23" s="147"/>
      <c r="H23" s="146"/>
      <c r="I23" s="144"/>
      <c r="J23" s="130"/>
    </row>
    <row r="24" spans="1:11" ht="12" x14ac:dyDescent="0.25">
      <c r="A24" s="125"/>
      <c r="B24" s="137" t="s">
        <v>108</v>
      </c>
      <c r="C24" s="136"/>
      <c r="G24" s="140"/>
      <c r="H24" s="145"/>
      <c r="I24" s="144"/>
      <c r="J24" s="130"/>
    </row>
    <row r="25" spans="1:11" ht="12.15" customHeight="1" x14ac:dyDescent="0.2">
      <c r="A25" s="143" t="s">
        <v>14</v>
      </c>
      <c r="B25" s="134" t="s">
        <v>1</v>
      </c>
      <c r="F25" s="123"/>
      <c r="G25" s="118"/>
      <c r="H25" s="138">
        <v>0</v>
      </c>
      <c r="I25" s="131"/>
      <c r="J25" s="130"/>
    </row>
    <row r="26" spans="1:11" ht="39.15" customHeight="1" x14ac:dyDescent="0.2">
      <c r="A26" s="197" t="s">
        <v>16</v>
      </c>
      <c r="B26" s="629" t="s">
        <v>167</v>
      </c>
      <c r="C26" s="630"/>
      <c r="D26" s="630"/>
      <c r="E26" s="630"/>
      <c r="F26" s="631"/>
      <c r="G26" s="198"/>
      <c r="H26" s="200">
        <v>0</v>
      </c>
      <c r="I26" s="131"/>
      <c r="J26" s="130"/>
    </row>
    <row r="27" spans="1:11" s="205" customFormat="1" ht="12.15" customHeight="1" x14ac:dyDescent="0.25">
      <c r="A27" s="201" t="s">
        <v>18</v>
      </c>
      <c r="B27" s="629" t="s">
        <v>168</v>
      </c>
      <c r="C27" s="598"/>
      <c r="D27" s="598"/>
      <c r="E27" s="598"/>
      <c r="F27" s="599"/>
      <c r="G27" s="193"/>
      <c r="H27" s="202">
        <v>0</v>
      </c>
      <c r="I27" s="203"/>
      <c r="J27" s="204"/>
    </row>
    <row r="28" spans="1:11" ht="12.15" customHeight="1" x14ac:dyDescent="0.2">
      <c r="A28" s="197" t="s">
        <v>127</v>
      </c>
      <c r="B28" s="629" t="s">
        <v>169</v>
      </c>
      <c r="C28" s="598"/>
      <c r="D28" s="598"/>
      <c r="E28" s="598"/>
      <c r="F28" s="599"/>
      <c r="G28" s="198"/>
      <c r="H28" s="202">
        <v>0</v>
      </c>
      <c r="I28" s="131"/>
      <c r="J28" s="130"/>
    </row>
    <row r="29" spans="1:11" ht="4.6500000000000004" customHeight="1" x14ac:dyDescent="0.2">
      <c r="A29" s="120"/>
      <c r="B29" s="118"/>
      <c r="C29" s="119"/>
      <c r="D29" s="119"/>
      <c r="E29" s="119"/>
      <c r="F29" s="119"/>
      <c r="G29" s="119"/>
      <c r="H29" s="117"/>
      <c r="I29" s="140"/>
      <c r="J29" s="139"/>
    </row>
    <row r="30" spans="1:11" ht="4.6500000000000004" customHeight="1" x14ac:dyDescent="0.2">
      <c r="A30" s="129"/>
      <c r="B30" s="127"/>
      <c r="C30" s="128"/>
      <c r="D30" s="128"/>
      <c r="E30" s="128"/>
      <c r="F30" s="128"/>
      <c r="G30" s="128"/>
      <c r="H30" s="126"/>
      <c r="I30" s="127"/>
      <c r="J30" s="126"/>
    </row>
    <row r="31" spans="1:11" x14ac:dyDescent="0.2">
      <c r="A31" s="125">
        <v>3</v>
      </c>
      <c r="B31" s="122" t="s">
        <v>3</v>
      </c>
      <c r="H31" s="123"/>
      <c r="I31" s="118"/>
      <c r="J31" s="138">
        <f>H33+H34+H35+H36</f>
        <v>0</v>
      </c>
    </row>
    <row r="32" spans="1:11" ht="12" x14ac:dyDescent="0.25">
      <c r="A32" s="125"/>
      <c r="B32" s="137" t="s">
        <v>109</v>
      </c>
      <c r="C32" s="136"/>
      <c r="G32" s="119"/>
      <c r="H32" s="119"/>
      <c r="I32" s="131"/>
      <c r="J32" s="130"/>
    </row>
    <row r="33" spans="1:10" x14ac:dyDescent="0.2">
      <c r="A33" s="135" t="s">
        <v>27</v>
      </c>
      <c r="B33" s="134" t="s">
        <v>15</v>
      </c>
      <c r="F33" s="123"/>
      <c r="G33" s="133"/>
      <c r="H33" s="132">
        <v>0</v>
      </c>
      <c r="I33" s="131"/>
      <c r="J33" s="130"/>
    </row>
    <row r="34" spans="1:10" x14ac:dyDescent="0.2">
      <c r="A34" s="143" t="s">
        <v>30</v>
      </c>
      <c r="B34" s="134" t="s">
        <v>17</v>
      </c>
      <c r="F34" s="123"/>
      <c r="G34" s="133"/>
      <c r="H34" s="132">
        <v>0</v>
      </c>
      <c r="I34" s="131"/>
      <c r="J34" s="130"/>
    </row>
    <row r="35" spans="1:10" x14ac:dyDescent="0.2">
      <c r="A35" s="143" t="s">
        <v>31</v>
      </c>
      <c r="B35" s="134" t="s">
        <v>19</v>
      </c>
      <c r="F35" s="123"/>
      <c r="G35" s="133"/>
      <c r="H35" s="132">
        <v>0</v>
      </c>
      <c r="I35" s="131"/>
      <c r="J35" s="130"/>
    </row>
    <row r="36" spans="1:10" x14ac:dyDescent="0.2">
      <c r="A36" s="143" t="s">
        <v>32</v>
      </c>
      <c r="B36" s="134" t="s">
        <v>0</v>
      </c>
      <c r="F36" s="123"/>
      <c r="G36" s="133"/>
      <c r="H36" s="132">
        <v>0</v>
      </c>
      <c r="I36" s="131"/>
      <c r="J36" s="130"/>
    </row>
    <row r="37" spans="1:10" ht="4.6500000000000004" customHeight="1" x14ac:dyDescent="0.2">
      <c r="A37" s="120"/>
      <c r="B37" s="118"/>
      <c r="C37" s="119"/>
      <c r="D37" s="119"/>
      <c r="E37" s="119"/>
      <c r="F37" s="119"/>
      <c r="G37" s="142"/>
      <c r="H37" s="141"/>
      <c r="I37" s="140"/>
      <c r="J37" s="139"/>
    </row>
    <row r="38" spans="1:10" ht="4.6500000000000004" customHeight="1" x14ac:dyDescent="0.2">
      <c r="A38" s="129"/>
      <c r="B38" s="127"/>
      <c r="C38" s="128"/>
      <c r="D38" s="128"/>
      <c r="E38" s="128"/>
      <c r="F38" s="128"/>
      <c r="G38" s="128"/>
      <c r="H38" s="126"/>
      <c r="I38" s="127"/>
      <c r="J38" s="126"/>
    </row>
    <row r="39" spans="1:10" ht="12.15" customHeight="1" x14ac:dyDescent="0.25">
      <c r="A39" s="125">
        <v>4</v>
      </c>
      <c r="B39" s="122" t="s">
        <v>91</v>
      </c>
      <c r="H39" s="206"/>
      <c r="I39" s="118"/>
      <c r="J39" s="138">
        <f>H41+H42</f>
        <v>0</v>
      </c>
    </row>
    <row r="40" spans="1:10" ht="12.15" customHeight="1" x14ac:dyDescent="0.25">
      <c r="A40" s="125"/>
      <c r="B40" s="137" t="s">
        <v>106</v>
      </c>
      <c r="C40" s="136"/>
      <c r="G40" s="119"/>
      <c r="H40" s="119"/>
      <c r="I40" s="131"/>
      <c r="J40" s="130"/>
    </row>
    <row r="41" spans="1:10" s="210" customFormat="1" ht="37.5" customHeight="1" x14ac:dyDescent="0.25">
      <c r="A41" s="207" t="s">
        <v>62</v>
      </c>
      <c r="B41" s="629" t="s">
        <v>165</v>
      </c>
      <c r="C41" s="598"/>
      <c r="D41" s="598"/>
      <c r="E41" s="598"/>
      <c r="F41" s="599"/>
      <c r="G41" s="198"/>
      <c r="H41" s="200">
        <v>0</v>
      </c>
      <c r="I41" s="208"/>
      <c r="J41" s="209"/>
    </row>
    <row r="42" spans="1:10" ht="12.15" customHeight="1" x14ac:dyDescent="0.2">
      <c r="A42" s="135" t="s">
        <v>63</v>
      </c>
      <c r="B42" s="134" t="s">
        <v>2</v>
      </c>
      <c r="G42" s="133"/>
      <c r="H42" s="132">
        <v>0</v>
      </c>
      <c r="I42" s="131"/>
      <c r="J42" s="130"/>
    </row>
    <row r="43" spans="1:10" ht="4.6500000000000004" customHeight="1" x14ac:dyDescent="0.2">
      <c r="A43" s="125"/>
      <c r="B43" s="122"/>
      <c r="G43" s="128"/>
      <c r="H43" s="126"/>
      <c r="I43" s="131"/>
      <c r="J43" s="130"/>
    </row>
    <row r="44" spans="1:10" ht="4.6500000000000004" customHeight="1" x14ac:dyDescent="0.2">
      <c r="A44" s="129"/>
      <c r="B44" s="127"/>
      <c r="C44" s="128"/>
      <c r="D44" s="128"/>
      <c r="E44" s="128"/>
      <c r="F44" s="128"/>
      <c r="G44" s="128"/>
      <c r="H44" s="126"/>
      <c r="I44" s="127"/>
      <c r="J44" s="126"/>
    </row>
    <row r="45" spans="1:10" x14ac:dyDescent="0.2">
      <c r="A45" s="125">
        <v>5</v>
      </c>
      <c r="B45" s="122" t="s">
        <v>92</v>
      </c>
      <c r="H45" s="123"/>
      <c r="I45" s="122"/>
      <c r="J45" s="192">
        <f>J16+J22+J31+J39</f>
        <v>117760</v>
      </c>
    </row>
    <row r="46" spans="1:10" ht="4.6500000000000004" customHeight="1" x14ac:dyDescent="0.2">
      <c r="A46" s="125"/>
      <c r="B46" s="122"/>
      <c r="H46" s="123"/>
      <c r="I46" s="122"/>
      <c r="J46" s="123"/>
    </row>
    <row r="47" spans="1:10" ht="4.6500000000000004" customHeight="1" x14ac:dyDescent="0.2">
      <c r="A47" s="129"/>
      <c r="B47" s="127"/>
      <c r="C47" s="128"/>
      <c r="D47" s="128"/>
      <c r="E47" s="128"/>
      <c r="F47" s="128"/>
      <c r="G47" s="128"/>
      <c r="H47" s="126"/>
      <c r="I47" s="127"/>
      <c r="J47" s="126"/>
    </row>
    <row r="48" spans="1:10" x14ac:dyDescent="0.2">
      <c r="A48" s="125">
        <v>6</v>
      </c>
      <c r="B48" s="122" t="s">
        <v>226</v>
      </c>
      <c r="H48" s="123"/>
      <c r="I48" s="122"/>
      <c r="J48" s="192">
        <f>H19+H42</f>
        <v>0</v>
      </c>
    </row>
    <row r="49" spans="1:10" ht="4.6500000000000004" customHeight="1" x14ac:dyDescent="0.2">
      <c r="A49" s="120"/>
      <c r="B49" s="118"/>
      <c r="C49" s="119"/>
      <c r="D49" s="119"/>
      <c r="E49" s="119"/>
      <c r="F49" s="119"/>
      <c r="G49" s="119"/>
      <c r="H49" s="117"/>
      <c r="I49" s="118"/>
      <c r="J49" s="117"/>
    </row>
    <row r="50" spans="1:10" ht="4.6500000000000004" customHeight="1" x14ac:dyDescent="0.2">
      <c r="A50" s="129"/>
      <c r="B50" s="127"/>
      <c r="C50" s="128"/>
      <c r="D50" s="128"/>
      <c r="E50" s="128"/>
      <c r="F50" s="128"/>
      <c r="G50" s="128"/>
      <c r="H50" s="126"/>
      <c r="I50" s="127"/>
      <c r="J50" s="126"/>
    </row>
    <row r="51" spans="1:10" ht="12.15" customHeight="1" x14ac:dyDescent="0.2">
      <c r="A51" s="125">
        <v>7</v>
      </c>
      <c r="B51" s="122" t="s">
        <v>93</v>
      </c>
      <c r="H51" s="123"/>
      <c r="I51" s="122"/>
      <c r="J51" s="192">
        <f>J45-J48</f>
        <v>117760</v>
      </c>
    </row>
    <row r="52" spans="1:10" ht="4.6500000000000004" customHeight="1" x14ac:dyDescent="0.2">
      <c r="A52" s="120"/>
      <c r="B52" s="118"/>
      <c r="C52" s="119"/>
      <c r="D52" s="119"/>
      <c r="E52" s="119"/>
      <c r="F52" s="119"/>
      <c r="G52" s="119"/>
      <c r="H52" s="117"/>
      <c r="I52" s="118"/>
      <c r="J52" s="117"/>
    </row>
    <row r="53" spans="1:10" ht="4.6500000000000004" customHeight="1" x14ac:dyDescent="0.2">
      <c r="A53" s="129"/>
      <c r="B53" s="127"/>
      <c r="C53" s="128"/>
      <c r="D53" s="128"/>
      <c r="E53" s="128"/>
      <c r="F53" s="128"/>
      <c r="G53" s="128"/>
      <c r="H53" s="126"/>
      <c r="I53" s="147"/>
      <c r="J53" s="196"/>
    </row>
    <row r="54" spans="1:10" x14ac:dyDescent="0.2">
      <c r="A54" s="125">
        <v>8</v>
      </c>
      <c r="B54" s="122" t="s">
        <v>94</v>
      </c>
      <c r="H54" s="123"/>
      <c r="I54" s="131"/>
      <c r="J54" s="130"/>
    </row>
    <row r="55" spans="1:10" x14ac:dyDescent="0.2">
      <c r="A55" s="125"/>
      <c r="B55" s="122" t="s">
        <v>170</v>
      </c>
      <c r="H55" s="123"/>
      <c r="I55" s="131"/>
      <c r="J55" s="130"/>
    </row>
    <row r="56" spans="1:10" ht="13.2" x14ac:dyDescent="0.25">
      <c r="A56" s="143" t="s">
        <v>95</v>
      </c>
      <c r="B56" s="134" t="s">
        <v>97</v>
      </c>
      <c r="C56" s="115" t="s">
        <v>28</v>
      </c>
      <c r="D56" s="194">
        <f>0.25*J51</f>
        <v>29440</v>
      </c>
      <c r="E56" s="211" t="s">
        <v>56</v>
      </c>
      <c r="F56" s="115" t="s">
        <v>57</v>
      </c>
      <c r="G56" s="212" t="s">
        <v>28</v>
      </c>
      <c r="H56" s="213">
        <f>IF(D56&gt;J48,J48,D56)</f>
        <v>0</v>
      </c>
      <c r="I56" s="140"/>
      <c r="J56" s="139"/>
    </row>
    <row r="57" spans="1:10" x14ac:dyDescent="0.2">
      <c r="A57" s="143" t="s">
        <v>96</v>
      </c>
      <c r="B57" s="134" t="s">
        <v>98</v>
      </c>
      <c r="C57" s="115" t="s">
        <v>28</v>
      </c>
      <c r="G57" s="214"/>
      <c r="H57" s="148">
        <f>IF(D56&lt;J48,(J48-D56)*0.5,0)</f>
        <v>0</v>
      </c>
      <c r="I57" s="122"/>
      <c r="J57" s="192">
        <f>H56+H57</f>
        <v>0</v>
      </c>
    </row>
    <row r="58" spans="1:10" ht="4.6500000000000004" customHeight="1" x14ac:dyDescent="0.2">
      <c r="A58" s="120"/>
      <c r="B58" s="118"/>
      <c r="C58" s="119"/>
      <c r="D58" s="119"/>
      <c r="E58" s="119"/>
      <c r="F58" s="119"/>
      <c r="G58" s="119"/>
      <c r="H58" s="117"/>
      <c r="I58" s="118"/>
      <c r="J58" s="117"/>
    </row>
    <row r="59" spans="1:10" ht="4.6500000000000004" customHeight="1" x14ac:dyDescent="0.25">
      <c r="A59" s="125"/>
      <c r="B59" s="124"/>
      <c r="H59" s="123"/>
      <c r="I59" s="122"/>
      <c r="J59" s="123"/>
    </row>
    <row r="60" spans="1:10" ht="12" x14ac:dyDescent="0.25">
      <c r="A60" s="125">
        <v>9</v>
      </c>
      <c r="B60" s="124" t="s">
        <v>99</v>
      </c>
      <c r="H60" s="123"/>
      <c r="I60" s="124"/>
      <c r="J60" s="121">
        <f>J51+J57</f>
        <v>117760</v>
      </c>
    </row>
    <row r="61" spans="1:10" ht="4.6500000000000004" customHeight="1" x14ac:dyDescent="0.2">
      <c r="A61" s="120"/>
      <c r="B61" s="118"/>
      <c r="C61" s="119"/>
      <c r="D61" s="119"/>
      <c r="E61" s="119"/>
      <c r="F61" s="119"/>
      <c r="G61" s="119"/>
      <c r="H61" s="117"/>
      <c r="I61" s="118"/>
      <c r="J61" s="117"/>
    </row>
    <row r="62" spans="1:10" ht="4.95" customHeight="1" x14ac:dyDescent="0.2"/>
    <row r="63" spans="1:10" ht="12.15" customHeight="1" x14ac:dyDescent="0.2">
      <c r="A63" s="632" t="s">
        <v>232</v>
      </c>
      <c r="B63" s="633"/>
      <c r="C63" s="633"/>
      <c r="D63" s="633"/>
      <c r="E63" s="633"/>
      <c r="F63" s="633"/>
      <c r="G63" s="633"/>
      <c r="H63" s="633"/>
      <c r="I63" s="633"/>
      <c r="J63" s="633"/>
    </row>
    <row r="64" spans="1:10" ht="12.15" customHeight="1" x14ac:dyDescent="0.2">
      <c r="A64" s="633"/>
      <c r="B64" s="633"/>
      <c r="C64" s="633"/>
      <c r="D64" s="633"/>
      <c r="E64" s="633"/>
      <c r="F64" s="633"/>
      <c r="G64" s="633"/>
      <c r="H64" s="633"/>
      <c r="I64" s="633"/>
      <c r="J64" s="633"/>
    </row>
    <row r="65" spans="1:10" ht="12.15" customHeight="1" x14ac:dyDescent="0.2">
      <c r="A65" s="633"/>
      <c r="B65" s="633"/>
      <c r="C65" s="633"/>
      <c r="D65" s="633"/>
      <c r="E65" s="633"/>
      <c r="F65" s="633"/>
      <c r="G65" s="633"/>
      <c r="H65" s="633"/>
      <c r="I65" s="633"/>
      <c r="J65" s="633"/>
    </row>
    <row r="66" spans="1:10" ht="12.15" customHeight="1" x14ac:dyDescent="0.2">
      <c r="A66" s="633"/>
      <c r="B66" s="633"/>
      <c r="C66" s="633"/>
      <c r="D66" s="633"/>
      <c r="E66" s="633"/>
      <c r="F66" s="633"/>
      <c r="G66" s="633"/>
      <c r="H66" s="633"/>
      <c r="I66" s="633"/>
      <c r="J66" s="633"/>
    </row>
    <row r="67" spans="1:10" ht="12.15" customHeight="1" x14ac:dyDescent="0.2">
      <c r="A67" s="633"/>
      <c r="B67" s="633"/>
      <c r="C67" s="633"/>
      <c r="D67" s="633"/>
      <c r="E67" s="633"/>
      <c r="F67" s="633"/>
      <c r="G67" s="633"/>
      <c r="H67" s="633"/>
      <c r="I67" s="633"/>
      <c r="J67" s="633"/>
    </row>
    <row r="68" spans="1:10" ht="12.15" customHeight="1" x14ac:dyDescent="0.2">
      <c r="A68" s="633"/>
      <c r="B68" s="633"/>
      <c r="C68" s="633"/>
      <c r="D68" s="633"/>
      <c r="E68" s="633"/>
      <c r="F68" s="633"/>
      <c r="G68" s="633"/>
      <c r="H68" s="633"/>
      <c r="I68" s="633"/>
      <c r="J68" s="633"/>
    </row>
    <row r="69" spans="1:10" ht="12.15" customHeight="1" x14ac:dyDescent="0.2">
      <c r="A69" s="633"/>
      <c r="B69" s="633"/>
      <c r="C69" s="633"/>
      <c r="D69" s="633"/>
      <c r="E69" s="633"/>
      <c r="F69" s="633"/>
      <c r="G69" s="633"/>
      <c r="H69" s="633"/>
      <c r="I69" s="633"/>
      <c r="J69" s="633"/>
    </row>
    <row r="70" spans="1:10" ht="12.15" customHeight="1" x14ac:dyDescent="0.2">
      <c r="A70" s="633"/>
      <c r="B70" s="633"/>
      <c r="C70" s="633"/>
      <c r="D70" s="633"/>
      <c r="E70" s="633"/>
      <c r="F70" s="633"/>
      <c r="G70" s="633"/>
      <c r="H70" s="633"/>
      <c r="I70" s="633"/>
      <c r="J70" s="633"/>
    </row>
    <row r="71" spans="1:10" ht="12.15" customHeight="1" x14ac:dyDescent="0.2">
      <c r="A71" s="633"/>
      <c r="B71" s="633"/>
      <c r="C71" s="633"/>
      <c r="D71" s="633"/>
      <c r="E71" s="633"/>
      <c r="F71" s="633"/>
      <c r="G71" s="633"/>
      <c r="H71" s="633"/>
      <c r="I71" s="633"/>
      <c r="J71" s="633"/>
    </row>
    <row r="72" spans="1:10" ht="12.15" customHeight="1" x14ac:dyDescent="0.2">
      <c r="A72" s="633"/>
      <c r="B72" s="633"/>
      <c r="C72" s="633"/>
      <c r="D72" s="633"/>
      <c r="E72" s="633"/>
      <c r="F72" s="633"/>
      <c r="G72" s="633"/>
      <c r="H72" s="633"/>
      <c r="I72" s="633"/>
      <c r="J72" s="633"/>
    </row>
    <row r="73" spans="1:10" ht="12.15" customHeight="1" x14ac:dyDescent="0.2">
      <c r="A73" s="633"/>
      <c r="B73" s="633"/>
      <c r="C73" s="633"/>
      <c r="D73" s="633"/>
      <c r="E73" s="633"/>
      <c r="F73" s="633"/>
      <c r="G73" s="633"/>
      <c r="H73" s="633"/>
      <c r="I73" s="633"/>
      <c r="J73" s="633"/>
    </row>
    <row r="74" spans="1:10" ht="12.15" customHeight="1" x14ac:dyDescent="0.2">
      <c r="A74" s="633"/>
      <c r="B74" s="633"/>
      <c r="C74" s="633"/>
      <c r="D74" s="633"/>
      <c r="E74" s="633"/>
      <c r="F74" s="633"/>
      <c r="G74" s="633"/>
      <c r="H74" s="633"/>
      <c r="I74" s="633"/>
      <c r="J74" s="633"/>
    </row>
    <row r="75" spans="1:10" ht="12.15" customHeight="1" x14ac:dyDescent="0.2">
      <c r="A75" s="633"/>
      <c r="B75" s="633"/>
      <c r="C75" s="633"/>
      <c r="D75" s="633"/>
      <c r="E75" s="633"/>
      <c r="F75" s="633"/>
      <c r="G75" s="633"/>
      <c r="H75" s="633"/>
      <c r="I75" s="633"/>
      <c r="J75" s="633"/>
    </row>
    <row r="76" spans="1:10" ht="12.15" customHeight="1" x14ac:dyDescent="0.2">
      <c r="A76" s="633"/>
      <c r="B76" s="633"/>
      <c r="C76" s="633"/>
      <c r="D76" s="633"/>
      <c r="E76" s="633"/>
      <c r="F76" s="633"/>
      <c r="G76" s="633"/>
      <c r="H76" s="633"/>
      <c r="I76" s="633"/>
      <c r="J76" s="633"/>
    </row>
    <row r="77" spans="1:10" ht="12.15" customHeight="1" x14ac:dyDescent="0.2">
      <c r="A77" s="633"/>
      <c r="B77" s="633"/>
      <c r="C77" s="633"/>
      <c r="D77" s="633"/>
      <c r="E77" s="633"/>
      <c r="F77" s="633"/>
      <c r="G77" s="633"/>
      <c r="H77" s="633"/>
      <c r="I77" s="633"/>
      <c r="J77" s="633"/>
    </row>
    <row r="78" spans="1:10" ht="23.25" customHeight="1" x14ac:dyDescent="0.2">
      <c r="A78" s="633"/>
      <c r="B78" s="633"/>
      <c r="C78" s="633"/>
      <c r="D78" s="633"/>
      <c r="E78" s="633"/>
      <c r="F78" s="633"/>
      <c r="G78" s="633"/>
      <c r="H78" s="633"/>
      <c r="I78" s="633"/>
      <c r="J78" s="633"/>
    </row>
    <row r="79" spans="1:10" ht="13.2" x14ac:dyDescent="0.25">
      <c r="A79" s="187"/>
      <c r="B79" s="187"/>
      <c r="C79" s="187"/>
      <c r="D79" s="187"/>
      <c r="E79" s="187"/>
      <c r="F79" s="187"/>
      <c r="G79" s="187"/>
      <c r="H79" s="187"/>
      <c r="I79" s="187"/>
      <c r="J79" s="187"/>
    </row>
    <row r="80" spans="1:10" ht="13.2" x14ac:dyDescent="0.25">
      <c r="A80" s="187"/>
      <c r="B80" s="187"/>
      <c r="C80" s="187"/>
      <c r="D80" s="187"/>
      <c r="E80" s="187"/>
      <c r="F80" s="187"/>
      <c r="G80" s="187"/>
      <c r="H80" s="187"/>
      <c r="I80" s="187"/>
      <c r="J80" s="187"/>
    </row>
    <row r="81" spans="1:10" ht="13.2" x14ac:dyDescent="0.25">
      <c r="A81" s="628"/>
      <c r="B81" s="628"/>
      <c r="C81" s="628"/>
      <c r="D81" s="628"/>
      <c r="E81" s="628"/>
      <c r="F81" s="628"/>
      <c r="G81" s="187"/>
      <c r="H81" s="187"/>
      <c r="I81" s="187"/>
      <c r="J81" s="187"/>
    </row>
    <row r="82" spans="1:10" ht="13.2" x14ac:dyDescent="0.25">
      <c r="A82" s="187"/>
      <c r="B82" s="187"/>
      <c r="C82" s="187"/>
      <c r="D82" s="187"/>
      <c r="E82" s="187"/>
      <c r="F82" s="187"/>
      <c r="G82" s="187"/>
      <c r="H82" s="187"/>
      <c r="I82" s="187"/>
      <c r="J82" s="187"/>
    </row>
    <row r="89" spans="1:10" ht="15" customHeight="1" x14ac:dyDescent="0.2"/>
  </sheetData>
  <sheetProtection algorithmName="SHA-512" hashValue="1yHz3UQjolsvTGkd2OsIIRbm6FjcpXDVYOypdjtmO+XgLZJq+7d3GThDFfJxZ9KPkliyn43EGa7FX22t+bRlxw==" saltValue="OLmSOHmx+QEjPOGQzOWAjw==" spinCount="100000" sheet="1" objects="1" scenarios="1" selectLockedCells="1"/>
  <mergeCells count="7">
    <mergeCell ref="A81:F81"/>
    <mergeCell ref="B18:F18"/>
    <mergeCell ref="B26:F26"/>
    <mergeCell ref="B27:F27"/>
    <mergeCell ref="B28:F28"/>
    <mergeCell ref="B41:F41"/>
    <mergeCell ref="A63:J78"/>
  </mergeCells>
  <pageMargins left="0.70866141732283472" right="0.70866141732283472" top="0.78740157480314965" bottom="0.78740157480314965" header="0.31496062992125984" footer="0.31496062992125984"/>
  <pageSetup paperSize="9" scale="92" orientation="portrait" r:id="rId1"/>
  <headerFooter>
    <oddHeader>&amp;L&amp;"Arial,Fett"Anlage &amp;A&amp;"Arial,Standard"
zum Vertrag Stadt .... /..............................................&amp;RAngebot vom .................</oddHeader>
    <oddFooter xml:space="preserve">&amp;L&amp;F&amp;RSeite &amp;P - &amp;N </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D9AAC7-F758-4AC4-A051-2658172A4E13}">
  <sheetPr>
    <tabColor rgb="FF00B050"/>
    <pageSetUpPr fitToPage="1"/>
  </sheetPr>
  <dimension ref="A1:M68"/>
  <sheetViews>
    <sheetView showGridLines="0" showRuler="0" view="pageLayout" topLeftCell="A46" zoomScaleNormal="100" zoomScaleSheetLayoutView="100" workbookViewId="0">
      <selection activeCell="B20" sqref="B20"/>
    </sheetView>
  </sheetViews>
  <sheetFormatPr baseColWidth="10" defaultColWidth="11.33203125" defaultRowHeight="11.4" x14ac:dyDescent="0.2"/>
  <cols>
    <col min="1" max="1" width="4.109375" style="162" customWidth="1"/>
    <col min="2" max="2" width="3.6640625" style="115" customWidth="1"/>
    <col min="3" max="3" width="17.109375" style="115" customWidth="1"/>
    <col min="4" max="10" width="9" style="115" customWidth="1"/>
    <col min="11" max="16384" width="11.33203125" style="115"/>
  </cols>
  <sheetData>
    <row r="1" spans="1:10" ht="4.6500000000000004" customHeight="1" x14ac:dyDescent="0.2">
      <c r="A1" s="161"/>
      <c r="B1" s="128"/>
      <c r="C1" s="128"/>
      <c r="D1" s="128"/>
      <c r="E1" s="128"/>
      <c r="F1" s="128"/>
      <c r="G1" s="128"/>
      <c r="H1" s="128"/>
      <c r="I1" s="128"/>
      <c r="J1" s="126"/>
    </row>
    <row r="2" spans="1:10" ht="12" x14ac:dyDescent="0.25">
      <c r="A2" s="124" t="s">
        <v>171</v>
      </c>
      <c r="J2" s="158"/>
    </row>
    <row r="3" spans="1:10" ht="12.75" customHeight="1" x14ac:dyDescent="0.25">
      <c r="A3" s="191"/>
      <c r="J3" s="158"/>
    </row>
    <row r="4" spans="1:10" ht="4.6500000000000004" customHeight="1" x14ac:dyDescent="0.2">
      <c r="A4" s="118"/>
      <c r="B4" s="119"/>
      <c r="C4" s="119"/>
      <c r="D4" s="119"/>
      <c r="E4" s="119"/>
      <c r="F4" s="119"/>
      <c r="J4" s="123"/>
    </row>
    <row r="5" spans="1:10" ht="4.6500000000000004" customHeight="1" x14ac:dyDescent="0.2">
      <c r="A5" s="190"/>
      <c r="B5" s="128"/>
      <c r="C5" s="128"/>
      <c r="D5" s="128"/>
      <c r="E5" s="128"/>
      <c r="F5" s="128"/>
      <c r="G5" s="128"/>
      <c r="H5" s="128"/>
      <c r="I5" s="128"/>
      <c r="J5" s="126"/>
    </row>
    <row r="6" spans="1:10" ht="12" x14ac:dyDescent="0.25">
      <c r="A6" s="124" t="s">
        <v>458</v>
      </c>
      <c r="B6" s="124"/>
      <c r="F6" s="136"/>
      <c r="G6" s="155"/>
      <c r="J6" s="123"/>
    </row>
    <row r="7" spans="1:10" ht="12" x14ac:dyDescent="0.25">
      <c r="A7" s="124" t="s">
        <v>473</v>
      </c>
      <c r="B7" s="124"/>
      <c r="D7" s="116"/>
      <c r="E7" s="116"/>
      <c r="J7" s="123"/>
    </row>
    <row r="8" spans="1:10" ht="12" x14ac:dyDescent="0.25">
      <c r="A8" s="124"/>
      <c r="B8" s="136"/>
      <c r="D8" s="116"/>
      <c r="E8" s="116"/>
      <c r="J8" s="123"/>
    </row>
    <row r="9" spans="1:10" ht="12" x14ac:dyDescent="0.25">
      <c r="A9" s="124"/>
      <c r="B9" s="136"/>
      <c r="D9" s="116"/>
      <c r="E9" s="116"/>
      <c r="J9" s="123"/>
    </row>
    <row r="10" spans="1:10" ht="12" x14ac:dyDescent="0.25">
      <c r="A10" s="124"/>
      <c r="B10" s="136"/>
      <c r="D10" s="116"/>
      <c r="E10" s="116"/>
      <c r="J10" s="123"/>
    </row>
    <row r="11" spans="1:10" ht="12" x14ac:dyDescent="0.25">
      <c r="A11" s="124"/>
      <c r="B11" s="136"/>
      <c r="D11" s="116"/>
      <c r="E11" s="116"/>
      <c r="J11" s="123"/>
    </row>
    <row r="12" spans="1:10" ht="4.6500000000000004" customHeight="1" x14ac:dyDescent="0.2">
      <c r="A12" s="118"/>
      <c r="B12" s="119"/>
      <c r="C12" s="119"/>
      <c r="D12" s="119"/>
      <c r="E12" s="119"/>
      <c r="F12" s="119"/>
      <c r="G12" s="119"/>
      <c r="H12" s="119"/>
      <c r="I12" s="119"/>
      <c r="J12" s="117"/>
    </row>
    <row r="13" spans="1:10" ht="4.6500000000000004" customHeight="1" x14ac:dyDescent="0.2">
      <c r="A13" s="189"/>
      <c r="J13" s="128"/>
    </row>
    <row r="14" spans="1:10" ht="4.6500000000000004" customHeight="1" x14ac:dyDescent="0.2">
      <c r="A14" s="181"/>
      <c r="B14" s="127"/>
      <c r="C14" s="128"/>
      <c r="D14" s="128"/>
      <c r="E14" s="128"/>
      <c r="F14" s="128"/>
      <c r="G14" s="128"/>
      <c r="H14" s="128"/>
      <c r="I14" s="128"/>
      <c r="J14" s="126"/>
    </row>
    <row r="15" spans="1:10" ht="12" x14ac:dyDescent="0.25">
      <c r="A15" s="151" t="s">
        <v>5</v>
      </c>
      <c r="B15" s="124" t="s">
        <v>172</v>
      </c>
      <c r="J15" s="123"/>
    </row>
    <row r="16" spans="1:10" x14ac:dyDescent="0.2">
      <c r="A16" s="185" t="s">
        <v>9</v>
      </c>
      <c r="B16" s="118" t="s">
        <v>120</v>
      </c>
      <c r="C16" s="119"/>
      <c r="D16" s="119"/>
      <c r="E16" s="119"/>
      <c r="F16" s="119"/>
      <c r="G16" s="119"/>
      <c r="H16" s="119"/>
      <c r="I16" s="119"/>
      <c r="J16" s="117"/>
    </row>
    <row r="17" spans="1:13" ht="4.6500000000000004" customHeight="1" x14ac:dyDescent="0.2">
      <c r="A17" s="181"/>
      <c r="D17" s="127"/>
      <c r="I17" s="127"/>
      <c r="J17" s="126"/>
    </row>
    <row r="18" spans="1:13" x14ac:dyDescent="0.2">
      <c r="A18" s="179" t="s">
        <v>22</v>
      </c>
      <c r="B18" s="634" t="s">
        <v>76</v>
      </c>
      <c r="C18" s="635"/>
      <c r="D18" s="634" t="s">
        <v>77</v>
      </c>
      <c r="E18" s="636"/>
      <c r="F18" s="636"/>
      <c r="G18" s="636"/>
      <c r="H18" s="635"/>
      <c r="I18" s="636" t="s">
        <v>146</v>
      </c>
      <c r="J18" s="635"/>
    </row>
    <row r="19" spans="1:13" x14ac:dyDescent="0.2">
      <c r="A19" s="176"/>
      <c r="B19" s="634" t="s">
        <v>173</v>
      </c>
      <c r="C19" s="635"/>
      <c r="D19" s="151" t="s">
        <v>78</v>
      </c>
      <c r="E19" s="151" t="s">
        <v>142</v>
      </c>
      <c r="F19" s="151" t="s">
        <v>79</v>
      </c>
      <c r="G19" s="151" t="s">
        <v>103</v>
      </c>
      <c r="H19" s="151" t="s">
        <v>78</v>
      </c>
      <c r="I19" s="151" t="s">
        <v>153</v>
      </c>
      <c r="J19" s="167" t="s">
        <v>80</v>
      </c>
    </row>
    <row r="20" spans="1:13" x14ac:dyDescent="0.2">
      <c r="A20" s="176"/>
      <c r="B20" s="164" t="s">
        <v>81</v>
      </c>
      <c r="C20" s="167" t="s">
        <v>34</v>
      </c>
      <c r="D20" s="151" t="s">
        <v>142</v>
      </c>
      <c r="E20" s="151"/>
      <c r="F20" s="151" t="s">
        <v>141</v>
      </c>
      <c r="G20" s="151"/>
      <c r="H20" s="151" t="s">
        <v>103</v>
      </c>
      <c r="I20" s="151" t="s">
        <v>152</v>
      </c>
      <c r="J20" s="167"/>
    </row>
    <row r="21" spans="1:13" ht="4.6500000000000004" customHeight="1" x14ac:dyDescent="0.2">
      <c r="A21" s="176"/>
      <c r="B21" s="178"/>
      <c r="C21" s="117"/>
      <c r="D21" s="178"/>
      <c r="E21" s="178"/>
      <c r="F21" s="178"/>
      <c r="G21" s="178"/>
      <c r="H21" s="178"/>
      <c r="I21" s="178"/>
      <c r="J21" s="117"/>
    </row>
    <row r="22" spans="1:13" ht="4.6500000000000004" customHeight="1" x14ac:dyDescent="0.2">
      <c r="A22" s="176"/>
      <c r="B22" s="164"/>
      <c r="C22" s="123"/>
      <c r="D22" s="164"/>
      <c r="E22" s="164"/>
      <c r="F22" s="164"/>
      <c r="G22" s="164"/>
      <c r="H22" s="164"/>
      <c r="I22" s="164"/>
      <c r="J22" s="123"/>
    </row>
    <row r="23" spans="1:13" x14ac:dyDescent="0.2">
      <c r="A23" s="176"/>
      <c r="B23" s="151">
        <v>1</v>
      </c>
      <c r="C23" s="123" t="s">
        <v>174</v>
      </c>
      <c r="D23" s="151"/>
      <c r="E23" s="151"/>
      <c r="F23" s="151"/>
      <c r="G23" s="151"/>
      <c r="H23" s="151"/>
      <c r="I23" s="637" t="s">
        <v>256</v>
      </c>
      <c r="J23" s="637">
        <v>3</v>
      </c>
    </row>
    <row r="24" spans="1:13" ht="12.15" customHeight="1" x14ac:dyDescent="0.2">
      <c r="A24" s="176"/>
      <c r="B24" s="151"/>
      <c r="C24" s="123" t="s">
        <v>175</v>
      </c>
      <c r="D24" s="151">
        <v>1</v>
      </c>
      <c r="E24" s="151">
        <v>2</v>
      </c>
      <c r="F24" s="151">
        <v>3</v>
      </c>
      <c r="G24" s="151">
        <v>4</v>
      </c>
      <c r="H24" s="151">
        <v>5</v>
      </c>
      <c r="I24" s="638"/>
      <c r="J24" s="638"/>
    </row>
    <row r="25" spans="1:13" ht="12.15" customHeight="1" x14ac:dyDescent="0.2">
      <c r="A25" s="176"/>
      <c r="B25" s="185"/>
      <c r="C25" s="117" t="s">
        <v>176</v>
      </c>
      <c r="D25" s="178"/>
      <c r="E25" s="178"/>
      <c r="F25" s="178"/>
      <c r="G25" s="178"/>
      <c r="H25" s="178"/>
      <c r="I25" s="639"/>
      <c r="J25" s="639"/>
    </row>
    <row r="26" spans="1:13" ht="13.2" x14ac:dyDescent="0.25">
      <c r="A26" s="176"/>
      <c r="B26" s="151">
        <v>2</v>
      </c>
      <c r="C26" s="164" t="s">
        <v>177</v>
      </c>
      <c r="D26" s="641">
        <v>1</v>
      </c>
      <c r="E26" s="641">
        <v>2</v>
      </c>
      <c r="F26" s="641">
        <v>3</v>
      </c>
      <c r="G26" s="641">
        <v>4</v>
      </c>
      <c r="H26" s="641">
        <v>5</v>
      </c>
      <c r="I26" s="637" t="s">
        <v>142</v>
      </c>
      <c r="J26" s="637">
        <v>2</v>
      </c>
      <c r="M26" s="187"/>
    </row>
    <row r="27" spans="1:13" ht="13.2" x14ac:dyDescent="0.2">
      <c r="A27" s="176"/>
      <c r="B27" s="185"/>
      <c r="C27" s="178" t="s">
        <v>178</v>
      </c>
      <c r="D27" s="642"/>
      <c r="E27" s="642"/>
      <c r="F27" s="642"/>
      <c r="G27" s="642"/>
      <c r="H27" s="642"/>
      <c r="I27" s="639"/>
      <c r="J27" s="639"/>
    </row>
    <row r="28" spans="1:13" x14ac:dyDescent="0.2">
      <c r="A28" s="176"/>
      <c r="B28" s="151">
        <v>3</v>
      </c>
      <c r="C28" s="123" t="s">
        <v>179</v>
      </c>
      <c r="D28" s="641">
        <v>1</v>
      </c>
      <c r="E28" s="641">
        <v>2</v>
      </c>
      <c r="F28" s="641">
        <v>3</v>
      </c>
      <c r="G28" s="641">
        <v>4</v>
      </c>
      <c r="H28" s="641">
        <v>5</v>
      </c>
      <c r="I28" s="637" t="s">
        <v>256</v>
      </c>
      <c r="J28" s="637">
        <v>3</v>
      </c>
    </row>
    <row r="29" spans="1:13" ht="12.15" customHeight="1" x14ac:dyDescent="0.2">
      <c r="A29" s="176"/>
      <c r="B29" s="151"/>
      <c r="C29" s="123" t="s">
        <v>180</v>
      </c>
      <c r="D29" s="641"/>
      <c r="E29" s="643"/>
      <c r="F29" s="643"/>
      <c r="G29" s="643"/>
      <c r="H29" s="643"/>
      <c r="I29" s="638"/>
      <c r="J29" s="638"/>
    </row>
    <row r="30" spans="1:13" ht="12.15" customHeight="1" x14ac:dyDescent="0.2">
      <c r="A30" s="176"/>
      <c r="B30" s="185"/>
      <c r="C30" s="117" t="s">
        <v>181</v>
      </c>
      <c r="D30" s="642"/>
      <c r="E30" s="644"/>
      <c r="F30" s="644"/>
      <c r="G30" s="644"/>
      <c r="H30" s="644"/>
      <c r="I30" s="639"/>
      <c r="J30" s="639"/>
    </row>
    <row r="31" spans="1:13" x14ac:dyDescent="0.2">
      <c r="A31" s="176"/>
      <c r="B31" s="186">
        <v>4</v>
      </c>
      <c r="C31" s="126" t="s">
        <v>182</v>
      </c>
      <c r="D31" s="646" t="s">
        <v>82</v>
      </c>
      <c r="E31" s="646" t="s">
        <v>183</v>
      </c>
      <c r="F31" s="647" t="s">
        <v>83</v>
      </c>
      <c r="G31" s="647" t="s">
        <v>84</v>
      </c>
      <c r="H31" s="647" t="s">
        <v>184</v>
      </c>
      <c r="I31" s="640" t="s">
        <v>256</v>
      </c>
      <c r="J31" s="640">
        <v>6</v>
      </c>
    </row>
    <row r="32" spans="1:13" ht="12.15" customHeight="1" x14ac:dyDescent="0.2">
      <c r="A32" s="176"/>
      <c r="B32" s="151"/>
      <c r="C32" s="123" t="s">
        <v>185</v>
      </c>
      <c r="D32" s="643"/>
      <c r="E32" s="643"/>
      <c r="F32" s="641"/>
      <c r="G32" s="641"/>
      <c r="H32" s="643"/>
      <c r="I32" s="638"/>
      <c r="J32" s="637"/>
    </row>
    <row r="33" spans="1:10" ht="12.15" customHeight="1" x14ac:dyDescent="0.2">
      <c r="A33" s="176"/>
      <c r="B33" s="151"/>
      <c r="C33" s="123" t="s">
        <v>186</v>
      </c>
      <c r="D33" s="643"/>
      <c r="E33" s="643"/>
      <c r="F33" s="641"/>
      <c r="G33" s="641"/>
      <c r="H33" s="643"/>
      <c r="I33" s="638"/>
      <c r="J33" s="637"/>
    </row>
    <row r="34" spans="1:10" ht="12.15" customHeight="1" x14ac:dyDescent="0.2">
      <c r="A34" s="176"/>
      <c r="B34" s="185"/>
      <c r="C34" s="117" t="s">
        <v>151</v>
      </c>
      <c r="D34" s="644"/>
      <c r="E34" s="644"/>
      <c r="F34" s="642"/>
      <c r="G34" s="642"/>
      <c r="H34" s="644"/>
      <c r="I34" s="639"/>
      <c r="J34" s="645"/>
    </row>
    <row r="35" spans="1:10" x14ac:dyDescent="0.2">
      <c r="A35" s="176"/>
      <c r="B35" s="151">
        <v>5</v>
      </c>
      <c r="C35" s="123" t="s">
        <v>187</v>
      </c>
      <c r="D35" s="641" t="s">
        <v>188</v>
      </c>
      <c r="E35" s="641" t="s">
        <v>189</v>
      </c>
      <c r="F35" s="641" t="s">
        <v>190</v>
      </c>
      <c r="G35" s="641" t="s">
        <v>191</v>
      </c>
      <c r="H35" s="641" t="s">
        <v>192</v>
      </c>
      <c r="I35" s="640" t="s">
        <v>256</v>
      </c>
      <c r="J35" s="637">
        <v>8</v>
      </c>
    </row>
    <row r="36" spans="1:10" ht="12.15" customHeight="1" x14ac:dyDescent="0.2">
      <c r="A36" s="176"/>
      <c r="B36" s="164"/>
      <c r="C36" s="123" t="s">
        <v>193</v>
      </c>
      <c r="D36" s="641"/>
      <c r="E36" s="641"/>
      <c r="F36" s="641"/>
      <c r="G36" s="641"/>
      <c r="H36" s="641"/>
      <c r="I36" s="638"/>
      <c r="J36" s="638"/>
    </row>
    <row r="37" spans="1:10" ht="4.6500000000000004" customHeight="1" x14ac:dyDescent="0.25">
      <c r="A37" s="172"/>
      <c r="B37" s="178"/>
      <c r="C37" s="117"/>
      <c r="D37" s="178"/>
      <c r="E37" s="178"/>
      <c r="F37" s="178"/>
      <c r="G37" s="178"/>
      <c r="H37" s="119"/>
      <c r="I37" s="184"/>
      <c r="J37" s="183"/>
    </row>
    <row r="38" spans="1:10" ht="4.6500000000000004" customHeight="1" x14ac:dyDescent="0.2">
      <c r="A38" s="181"/>
      <c r="B38" s="127"/>
      <c r="C38" s="126"/>
      <c r="D38" s="180"/>
      <c r="E38" s="180"/>
      <c r="F38" s="180"/>
      <c r="G38" s="180"/>
      <c r="H38" s="180"/>
      <c r="I38" s="180"/>
      <c r="J38" s="180"/>
    </row>
    <row r="39" spans="1:10" ht="13.2" x14ac:dyDescent="0.2">
      <c r="A39" s="179" t="s">
        <v>23</v>
      </c>
      <c r="B39" s="122" t="s">
        <v>194</v>
      </c>
      <c r="C39" s="123"/>
      <c r="D39" s="151" t="s">
        <v>85</v>
      </c>
      <c r="E39" s="151" t="s">
        <v>195</v>
      </c>
      <c r="F39" s="151" t="s">
        <v>196</v>
      </c>
      <c r="G39" s="151" t="s">
        <v>197</v>
      </c>
      <c r="H39" s="188" t="s">
        <v>198</v>
      </c>
      <c r="I39" s="164"/>
      <c r="J39" s="182">
        <f>J23+J26+J28+J31+J35</f>
        <v>22</v>
      </c>
    </row>
    <row r="40" spans="1:10" ht="4.6500000000000004" customHeight="1" x14ac:dyDescent="0.2">
      <c r="A40" s="172"/>
      <c r="B40" s="118"/>
      <c r="C40" s="117"/>
      <c r="D40" s="178"/>
      <c r="E40" s="178"/>
      <c r="F40" s="178"/>
      <c r="G40" s="178"/>
      <c r="H40" s="178"/>
      <c r="I40" s="164"/>
      <c r="J40" s="117"/>
    </row>
    <row r="41" spans="1:10" ht="4.6500000000000004" customHeight="1" x14ac:dyDescent="0.2">
      <c r="A41" s="181"/>
      <c r="B41" s="127"/>
      <c r="C41" s="126"/>
      <c r="D41" s="180"/>
      <c r="E41" s="180"/>
      <c r="F41" s="180"/>
      <c r="G41" s="180"/>
      <c r="H41" s="180"/>
      <c r="I41" s="180"/>
      <c r="J41" s="126"/>
    </row>
    <row r="42" spans="1:10" x14ac:dyDescent="0.2">
      <c r="A42" s="179" t="s">
        <v>58</v>
      </c>
      <c r="B42" s="122" t="s">
        <v>150</v>
      </c>
      <c r="C42" s="123"/>
      <c r="D42" s="641" t="s">
        <v>24</v>
      </c>
      <c r="E42" s="641" t="s">
        <v>25</v>
      </c>
      <c r="F42" s="641" t="s">
        <v>26</v>
      </c>
      <c r="G42" s="641" t="s">
        <v>71</v>
      </c>
      <c r="H42" s="641" t="s">
        <v>86</v>
      </c>
      <c r="I42" s="637" t="s">
        <v>256</v>
      </c>
      <c r="J42" s="653" t="s">
        <v>26</v>
      </c>
    </row>
    <row r="43" spans="1:10" ht="12.15" customHeight="1" x14ac:dyDescent="0.2">
      <c r="A43" s="176"/>
      <c r="B43" s="122" t="s">
        <v>199</v>
      </c>
      <c r="C43" s="123"/>
      <c r="D43" s="643"/>
      <c r="E43" s="643"/>
      <c r="F43" s="643"/>
      <c r="G43" s="643"/>
      <c r="H43" s="643"/>
      <c r="I43" s="638"/>
      <c r="J43" s="654"/>
    </row>
    <row r="44" spans="1:10" ht="4.6500000000000004" customHeight="1" x14ac:dyDescent="0.2">
      <c r="A44" s="172"/>
      <c r="B44" s="119"/>
      <c r="C44" s="117"/>
      <c r="D44" s="178"/>
      <c r="E44" s="178"/>
      <c r="F44" s="178"/>
      <c r="G44" s="178"/>
      <c r="H44" s="118"/>
      <c r="I44" s="178"/>
      <c r="J44" s="117"/>
    </row>
    <row r="45" spans="1:10" ht="5.25" customHeight="1" x14ac:dyDescent="0.2">
      <c r="A45" s="176"/>
      <c r="J45" s="123"/>
    </row>
    <row r="46" spans="1:10" x14ac:dyDescent="0.2">
      <c r="A46" s="176"/>
      <c r="B46" s="177" t="s">
        <v>87</v>
      </c>
      <c r="C46" s="174" t="s">
        <v>200</v>
      </c>
      <c r="D46" s="174"/>
      <c r="E46" s="174"/>
      <c r="F46" s="174"/>
      <c r="G46" s="174"/>
      <c r="H46" s="174"/>
      <c r="I46" s="174"/>
      <c r="J46" s="173"/>
    </row>
    <row r="47" spans="1:10" x14ac:dyDescent="0.2">
      <c r="A47" s="176"/>
      <c r="B47" s="177" t="s">
        <v>201</v>
      </c>
      <c r="C47" s="174" t="s">
        <v>88</v>
      </c>
      <c r="D47" s="174"/>
      <c r="E47" s="174"/>
      <c r="F47" s="174"/>
      <c r="G47" s="174"/>
      <c r="H47" s="174"/>
      <c r="I47" s="174"/>
      <c r="J47" s="173"/>
    </row>
    <row r="48" spans="1:10" x14ac:dyDescent="0.2">
      <c r="A48" s="176"/>
      <c r="B48" s="175"/>
      <c r="C48" s="174" t="s">
        <v>202</v>
      </c>
      <c r="D48" s="174"/>
      <c r="E48" s="174"/>
      <c r="F48" s="174"/>
      <c r="G48" s="174"/>
      <c r="H48" s="174"/>
      <c r="I48" s="174"/>
      <c r="J48" s="173"/>
    </row>
    <row r="49" spans="1:10" x14ac:dyDescent="0.2">
      <c r="A49" s="176"/>
      <c r="B49" s="175"/>
      <c r="C49" s="174" t="s">
        <v>89</v>
      </c>
      <c r="D49" s="174"/>
      <c r="E49" s="174"/>
      <c r="F49" s="174"/>
      <c r="G49" s="174"/>
      <c r="H49" s="174"/>
      <c r="I49" s="174"/>
      <c r="J49" s="173"/>
    </row>
    <row r="50" spans="1:10" ht="5.25" customHeight="1" x14ac:dyDescent="0.2">
      <c r="A50" s="172"/>
      <c r="B50" s="171"/>
      <c r="C50" s="170" t="s">
        <v>67</v>
      </c>
      <c r="D50" s="170"/>
      <c r="E50" s="170"/>
      <c r="F50" s="170"/>
      <c r="G50" s="170"/>
      <c r="H50" s="170"/>
      <c r="I50" s="170"/>
      <c r="J50" s="169"/>
    </row>
    <row r="51" spans="1:10" ht="4.6500000000000004" customHeight="1" x14ac:dyDescent="0.2">
      <c r="A51" s="505"/>
      <c r="B51" s="128"/>
      <c r="C51" s="128"/>
      <c r="D51" s="128"/>
      <c r="E51" s="128"/>
      <c r="F51" s="128"/>
      <c r="G51" s="128"/>
      <c r="H51" s="128"/>
      <c r="I51" s="128"/>
      <c r="J51" s="128"/>
    </row>
    <row r="52" spans="1:10" ht="12" hidden="1" x14ac:dyDescent="0.25">
      <c r="A52" s="151"/>
      <c r="B52" s="122"/>
      <c r="J52" s="506"/>
    </row>
    <row r="53" spans="1:10" ht="12" hidden="1" x14ac:dyDescent="0.25">
      <c r="A53" s="166" t="s">
        <v>149</v>
      </c>
      <c r="B53" s="136" t="s">
        <v>148</v>
      </c>
      <c r="J53" s="168"/>
    </row>
    <row r="54" spans="1:10" hidden="1" x14ac:dyDescent="0.2">
      <c r="A54" s="216"/>
      <c r="B54" s="119"/>
      <c r="C54" s="119"/>
      <c r="D54" s="119"/>
      <c r="E54" s="119"/>
      <c r="F54" s="119"/>
      <c r="G54" s="119"/>
      <c r="H54" s="119"/>
      <c r="I54" s="119"/>
      <c r="J54" s="117"/>
    </row>
    <row r="55" spans="1:10" hidden="1" x14ac:dyDescent="0.2">
      <c r="A55" s="165"/>
      <c r="D55" s="122"/>
      <c r="I55" s="122"/>
      <c r="J55" s="123"/>
    </row>
    <row r="56" spans="1:10" hidden="1" x14ac:dyDescent="0.2">
      <c r="A56" s="166" t="s">
        <v>14</v>
      </c>
      <c r="B56" s="634" t="s">
        <v>76</v>
      </c>
      <c r="C56" s="635"/>
      <c r="D56" s="634" t="s">
        <v>147</v>
      </c>
      <c r="E56" s="636"/>
      <c r="F56" s="636"/>
      <c r="G56" s="636"/>
      <c r="H56" s="635"/>
      <c r="I56" s="634" t="s">
        <v>146</v>
      </c>
      <c r="J56" s="635"/>
    </row>
    <row r="57" spans="1:10" hidden="1" x14ac:dyDescent="0.2">
      <c r="A57" s="165"/>
      <c r="B57" s="634"/>
      <c r="C57" s="635"/>
      <c r="D57" s="151" t="s">
        <v>78</v>
      </c>
      <c r="E57" s="151" t="s">
        <v>142</v>
      </c>
      <c r="F57" s="151" t="s">
        <v>79</v>
      </c>
      <c r="G57" s="151" t="s">
        <v>145</v>
      </c>
      <c r="H57" s="151" t="s">
        <v>78</v>
      </c>
      <c r="I57" s="151" t="s">
        <v>144</v>
      </c>
      <c r="J57" s="167" t="s">
        <v>143</v>
      </c>
    </row>
    <row r="58" spans="1:10" hidden="1" x14ac:dyDescent="0.2">
      <c r="A58" s="165"/>
      <c r="B58" s="122"/>
      <c r="C58" s="167"/>
      <c r="D58" s="151" t="s">
        <v>142</v>
      </c>
      <c r="E58" s="151"/>
      <c r="F58" s="151" t="s">
        <v>141</v>
      </c>
      <c r="G58" s="151" t="s">
        <v>141</v>
      </c>
      <c r="H58" s="151" t="s">
        <v>140</v>
      </c>
      <c r="I58" s="151" t="s">
        <v>139</v>
      </c>
      <c r="J58" s="167" t="s">
        <v>138</v>
      </c>
    </row>
    <row r="59" spans="1:10" hidden="1" x14ac:dyDescent="0.2">
      <c r="A59" s="216"/>
      <c r="B59" s="118"/>
      <c r="C59" s="117"/>
      <c r="D59" s="178"/>
      <c r="E59" s="178"/>
      <c r="F59" s="178"/>
      <c r="G59" s="178"/>
      <c r="H59" s="178"/>
      <c r="I59" s="178"/>
      <c r="J59" s="117"/>
    </row>
    <row r="60" spans="1:10" hidden="1" x14ac:dyDescent="0.2">
      <c r="A60" s="165"/>
      <c r="B60" s="122"/>
      <c r="C60" s="123"/>
      <c r="D60" s="164"/>
      <c r="E60" s="164"/>
      <c r="F60" s="164"/>
      <c r="G60" s="164"/>
      <c r="H60" s="164"/>
      <c r="I60" s="164"/>
      <c r="J60" s="123"/>
    </row>
    <row r="61" spans="1:10" hidden="1" x14ac:dyDescent="0.2">
      <c r="A61" s="166" t="s">
        <v>16</v>
      </c>
      <c r="B61" s="655" t="s">
        <v>137</v>
      </c>
      <c r="C61" s="656"/>
      <c r="D61" s="648" t="s">
        <v>136</v>
      </c>
      <c r="E61" s="648" t="s">
        <v>135</v>
      </c>
      <c r="F61" s="648" t="s">
        <v>134</v>
      </c>
      <c r="G61" s="648" t="s">
        <v>133</v>
      </c>
      <c r="H61" s="648" t="s">
        <v>132</v>
      </c>
      <c r="I61" s="649"/>
      <c r="J61" s="651"/>
    </row>
    <row r="62" spans="1:10" hidden="1" x14ac:dyDescent="0.2">
      <c r="A62" s="165"/>
      <c r="B62" s="657"/>
      <c r="C62" s="656"/>
      <c r="D62" s="648"/>
      <c r="E62" s="648"/>
      <c r="F62" s="648"/>
      <c r="G62" s="648"/>
      <c r="H62" s="648"/>
      <c r="I62" s="650"/>
      <c r="J62" s="652"/>
    </row>
    <row r="63" spans="1:10" hidden="1" x14ac:dyDescent="0.2">
      <c r="A63" s="120"/>
      <c r="B63" s="118"/>
      <c r="C63" s="117"/>
      <c r="D63" s="178"/>
      <c r="E63" s="178"/>
      <c r="F63" s="178"/>
      <c r="G63" s="178"/>
      <c r="H63" s="119"/>
      <c r="I63" s="178"/>
      <c r="J63" s="117"/>
    </row>
    <row r="64" spans="1:10" hidden="1" x14ac:dyDescent="0.2">
      <c r="A64" s="161"/>
      <c r="B64" s="128"/>
      <c r="C64" s="128"/>
      <c r="D64" s="128"/>
      <c r="E64" s="128"/>
      <c r="F64" s="128"/>
      <c r="G64" s="128"/>
      <c r="H64" s="128"/>
      <c r="I64" s="128"/>
      <c r="J64" s="126"/>
    </row>
    <row r="65" spans="1:10" hidden="1" x14ac:dyDescent="0.2">
      <c r="A65" s="163" t="s">
        <v>131</v>
      </c>
      <c r="B65" s="115" t="s">
        <v>130</v>
      </c>
      <c r="J65" s="123"/>
    </row>
    <row r="66" spans="1:10" hidden="1" x14ac:dyDescent="0.2">
      <c r="A66" s="163"/>
      <c r="B66" s="115" t="s">
        <v>129</v>
      </c>
      <c r="J66" s="123"/>
    </row>
    <row r="67" spans="1:10" hidden="1" x14ac:dyDescent="0.2">
      <c r="A67" s="163"/>
      <c r="B67" s="115" t="s">
        <v>128</v>
      </c>
      <c r="J67" s="123"/>
    </row>
    <row r="68" spans="1:10" hidden="1" x14ac:dyDescent="0.2">
      <c r="A68" s="157"/>
      <c r="B68" s="119"/>
      <c r="C68" s="119"/>
      <c r="D68" s="119"/>
      <c r="E68" s="119"/>
      <c r="F68" s="119"/>
      <c r="G68" s="119"/>
      <c r="H68" s="119"/>
      <c r="I68" s="119"/>
      <c r="J68" s="117"/>
    </row>
  </sheetData>
  <sheetProtection algorithmName="SHA-512" hashValue="oxb5tr9WAA74J7IqepTS3Xf+e9uJRx7+Um9HRrQwuqBYj+NKVemaEYVeWfqu79+hOzi2dt+JSsvFBkq1mcL9nA==" saltValue="e5RSFA5iPf4IHMORjfmiXg==" spinCount="100000" sheet="1" objects="1" scenarios="1" selectLockedCells="1"/>
  <mergeCells count="53">
    <mergeCell ref="H61:H62"/>
    <mergeCell ref="I61:I62"/>
    <mergeCell ref="J61:J62"/>
    <mergeCell ref="J42:J43"/>
    <mergeCell ref="B56:C56"/>
    <mergeCell ref="D56:H56"/>
    <mergeCell ref="I56:J56"/>
    <mergeCell ref="B57:C57"/>
    <mergeCell ref="B61:C62"/>
    <mergeCell ref="D61:D62"/>
    <mergeCell ref="E61:E62"/>
    <mergeCell ref="F61:F62"/>
    <mergeCell ref="G61:G62"/>
    <mergeCell ref="D42:D43"/>
    <mergeCell ref="E42:E43"/>
    <mergeCell ref="F42:F43"/>
    <mergeCell ref="G42:G43"/>
    <mergeCell ref="H42:H43"/>
    <mergeCell ref="I42:I43"/>
    <mergeCell ref="J31:J34"/>
    <mergeCell ref="D35:D36"/>
    <mergeCell ref="E35:E36"/>
    <mergeCell ref="F35:F36"/>
    <mergeCell ref="G35:G36"/>
    <mergeCell ref="H35:H36"/>
    <mergeCell ref="I35:I36"/>
    <mergeCell ref="J35:J36"/>
    <mergeCell ref="D31:D34"/>
    <mergeCell ref="E31:E34"/>
    <mergeCell ref="F31:F34"/>
    <mergeCell ref="G31:G34"/>
    <mergeCell ref="H31:H34"/>
    <mergeCell ref="I31:I34"/>
    <mergeCell ref="J26:J27"/>
    <mergeCell ref="D28:D30"/>
    <mergeCell ref="E28:E30"/>
    <mergeCell ref="F28:F30"/>
    <mergeCell ref="G28:G30"/>
    <mergeCell ref="H28:H30"/>
    <mergeCell ref="I28:I30"/>
    <mergeCell ref="J28:J30"/>
    <mergeCell ref="D26:D27"/>
    <mergeCell ref="E26:E27"/>
    <mergeCell ref="F26:F27"/>
    <mergeCell ref="G26:G27"/>
    <mergeCell ref="H26:H27"/>
    <mergeCell ref="I26:I27"/>
    <mergeCell ref="B18:C18"/>
    <mergeCell ref="D18:H18"/>
    <mergeCell ref="I18:J18"/>
    <mergeCell ref="B19:C19"/>
    <mergeCell ref="I23:I25"/>
    <mergeCell ref="J23:J25"/>
  </mergeCells>
  <pageMargins left="0.70866141732283472" right="0.70866141732283472" top="0.78740157480314965" bottom="0.78740157480314965" header="0.31496062992125984" footer="0.31496062992125984"/>
  <pageSetup paperSize="9" orientation="portrait" r:id="rId1"/>
  <headerFooter>
    <oddHeader>&amp;L&amp;"Arial,Fett"Anlage &amp;A&amp;"Arial,Standard"
zum Vertrag Stadt .... /..............................................&amp;RAngebot vom .................</oddHeader>
    <oddFooter xml:space="preserve">&amp;L&amp;F&amp;RSeite &amp;P - &amp;N </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B7FF80-1378-4613-B569-C539D37580FF}">
  <sheetPr>
    <tabColor rgb="FFFFFF00"/>
    <pageSetUpPr fitToPage="1"/>
  </sheetPr>
  <dimension ref="A1:M89"/>
  <sheetViews>
    <sheetView showGridLines="0" showRuler="0" view="pageLayout" topLeftCell="A15" zoomScale="70" zoomScaleNormal="100" zoomScaleSheetLayoutView="100" zoomScalePageLayoutView="70" workbookViewId="0">
      <selection activeCell="C30" sqref="C30"/>
    </sheetView>
  </sheetViews>
  <sheetFormatPr baseColWidth="10" defaultColWidth="9" defaultRowHeight="11.4" x14ac:dyDescent="0.2"/>
  <cols>
    <col min="1" max="1" width="4.88671875" style="115" customWidth="1"/>
    <col min="2" max="2" width="10.21875" style="115" customWidth="1"/>
    <col min="3" max="3" width="5.77734375" style="115" customWidth="1"/>
    <col min="4" max="4" width="38.33203125" style="115" bestFit="1" customWidth="1"/>
    <col min="5" max="5" width="10" style="115" bestFit="1" customWidth="1"/>
    <col min="6" max="6" width="12.77734375" style="115" bestFit="1" customWidth="1"/>
    <col min="7" max="7" width="7.33203125" style="115" customWidth="1"/>
    <col min="8" max="8" width="2.33203125" style="115" customWidth="1"/>
    <col min="9" max="9" width="12" style="115" customWidth="1"/>
    <col min="10" max="10" width="9.77734375" style="115" customWidth="1"/>
    <col min="11" max="11" width="15.6640625" style="115" customWidth="1"/>
    <col min="12" max="16384" width="9" style="115"/>
  </cols>
  <sheetData>
    <row r="1" spans="1:11" ht="4.6500000000000004" customHeight="1" x14ac:dyDescent="0.2">
      <c r="A1" s="665"/>
      <c r="B1" s="666"/>
      <c r="C1" s="666"/>
      <c r="D1" s="666"/>
      <c r="E1" s="666"/>
      <c r="F1" s="666"/>
      <c r="G1" s="666"/>
      <c r="H1" s="666"/>
      <c r="I1" s="666"/>
      <c r="J1" s="666"/>
      <c r="K1" s="667"/>
    </row>
    <row r="2" spans="1:11" ht="12" x14ac:dyDescent="0.25">
      <c r="A2" s="668" t="s">
        <v>203</v>
      </c>
      <c r="B2" s="669"/>
      <c r="C2" s="669"/>
      <c r="D2" s="669"/>
      <c r="E2" s="669"/>
      <c r="F2" s="669"/>
      <c r="G2" s="669"/>
      <c r="H2" s="669"/>
      <c r="I2" s="669"/>
      <c r="J2" s="669"/>
      <c r="K2" s="670"/>
    </row>
    <row r="3" spans="1:11" ht="12" x14ac:dyDescent="0.25">
      <c r="A3" s="668" t="s">
        <v>204</v>
      </c>
      <c r="B3" s="669"/>
      <c r="C3" s="669"/>
      <c r="D3" s="669"/>
      <c r="E3" s="669"/>
      <c r="F3" s="669"/>
      <c r="G3" s="669"/>
      <c r="H3" s="669"/>
      <c r="I3" s="669"/>
      <c r="J3" s="669"/>
      <c r="K3" s="671"/>
    </row>
    <row r="4" spans="1:11" ht="5.25" customHeight="1" x14ac:dyDescent="0.2">
      <c r="A4" s="672"/>
      <c r="B4" s="673"/>
      <c r="C4" s="673"/>
      <c r="D4" s="673"/>
      <c r="E4" s="673"/>
      <c r="F4" s="673"/>
      <c r="G4" s="673"/>
      <c r="H4" s="673"/>
      <c r="I4" s="674"/>
      <c r="J4" s="674"/>
      <c r="K4" s="675"/>
    </row>
    <row r="5" spans="1:11" ht="4.6500000000000004" customHeight="1" x14ac:dyDescent="0.2">
      <c r="A5" s="676"/>
      <c r="B5" s="665"/>
      <c r="C5" s="666"/>
      <c r="D5" s="666"/>
      <c r="E5" s="666"/>
      <c r="F5" s="666"/>
      <c r="G5" s="666"/>
      <c r="H5" s="666"/>
      <c r="I5" s="666"/>
      <c r="J5" s="666"/>
      <c r="K5" s="667"/>
    </row>
    <row r="6" spans="1:11" ht="12" x14ac:dyDescent="0.25">
      <c r="A6" s="677" t="s">
        <v>5</v>
      </c>
      <c r="B6" s="668" t="s">
        <v>458</v>
      </c>
      <c r="C6" s="669"/>
      <c r="D6" s="669"/>
      <c r="E6" s="669"/>
      <c r="F6" s="669"/>
      <c r="G6" s="678"/>
      <c r="H6" s="679"/>
      <c r="I6" s="669"/>
      <c r="J6" s="669"/>
      <c r="K6" s="680"/>
    </row>
    <row r="7" spans="1:11" ht="12" x14ac:dyDescent="0.25">
      <c r="A7" s="677" t="s">
        <v>9</v>
      </c>
      <c r="B7" s="668" t="s">
        <v>473</v>
      </c>
      <c r="C7" s="681"/>
      <c r="D7" s="682"/>
      <c r="E7" s="682"/>
      <c r="F7" s="682"/>
      <c r="G7" s="669"/>
      <c r="H7" s="669"/>
      <c r="I7" s="669"/>
      <c r="J7" s="669"/>
      <c r="K7" s="680"/>
    </row>
    <row r="8" spans="1:11" ht="4.6500000000000004" customHeight="1" x14ac:dyDescent="0.2">
      <c r="A8" s="683"/>
      <c r="B8" s="673"/>
      <c r="C8" s="673"/>
      <c r="D8" s="673"/>
      <c r="E8" s="673"/>
      <c r="F8" s="673"/>
      <c r="G8" s="673"/>
      <c r="H8" s="673"/>
      <c r="I8" s="673"/>
      <c r="J8" s="673"/>
      <c r="K8" s="684"/>
    </row>
    <row r="9" spans="1:11" ht="4.6500000000000004" customHeight="1" x14ac:dyDescent="0.2">
      <c r="A9" s="673"/>
      <c r="B9" s="673"/>
      <c r="C9" s="673"/>
      <c r="D9" s="673"/>
      <c r="E9" s="673"/>
      <c r="F9" s="673"/>
      <c r="G9" s="673"/>
      <c r="H9" s="673"/>
      <c r="I9" s="673"/>
      <c r="J9" s="673"/>
      <c r="K9" s="673"/>
    </row>
    <row r="10" spans="1:11" ht="4.6500000000000004" customHeight="1" x14ac:dyDescent="0.2">
      <c r="A10" s="676"/>
      <c r="B10" s="665"/>
      <c r="C10" s="666"/>
      <c r="D10" s="666"/>
      <c r="E10" s="666"/>
      <c r="F10" s="666"/>
      <c r="G10" s="666"/>
      <c r="H10" s="666"/>
      <c r="I10" s="666"/>
      <c r="J10" s="666"/>
      <c r="K10" s="667"/>
    </row>
    <row r="11" spans="1:11" ht="12.15" customHeight="1" thickBot="1" x14ac:dyDescent="0.25">
      <c r="A11" s="685">
        <v>1</v>
      </c>
      <c r="B11" s="686" t="s">
        <v>21</v>
      </c>
      <c r="C11" s="669"/>
      <c r="D11" s="669"/>
      <c r="E11" s="669"/>
      <c r="F11" s="669"/>
      <c r="G11" s="669"/>
      <c r="H11" s="669"/>
      <c r="I11" s="669"/>
      <c r="J11" s="669"/>
      <c r="K11" s="680"/>
    </row>
    <row r="12" spans="1:11" ht="12" thickBot="1" x14ac:dyDescent="0.25">
      <c r="A12" s="687" t="s">
        <v>22</v>
      </c>
      <c r="B12" s="688" t="s">
        <v>230</v>
      </c>
      <c r="C12" s="669"/>
      <c r="D12" s="669"/>
      <c r="E12" s="669"/>
      <c r="F12" s="669"/>
      <c r="G12" s="669"/>
      <c r="H12" s="689" t="s">
        <v>65</v>
      </c>
      <c r="I12" s="669" t="s">
        <v>4</v>
      </c>
      <c r="J12" s="669"/>
      <c r="K12" s="680"/>
    </row>
    <row r="13" spans="1:11" ht="12" thickBot="1" x14ac:dyDescent="0.25">
      <c r="A13" s="685"/>
      <c r="B13" s="686"/>
      <c r="C13" s="669"/>
      <c r="D13" s="669"/>
      <c r="E13" s="669"/>
      <c r="F13" s="669"/>
      <c r="G13" s="669"/>
      <c r="H13" s="669"/>
      <c r="I13" s="669"/>
      <c r="J13" s="669"/>
      <c r="K13" s="680"/>
    </row>
    <row r="14" spans="1:11" ht="12" thickBot="1" x14ac:dyDescent="0.25">
      <c r="A14" s="690" t="s">
        <v>23</v>
      </c>
      <c r="B14" s="688" t="s">
        <v>230</v>
      </c>
      <c r="C14" s="669"/>
      <c r="D14" s="669"/>
      <c r="E14" s="669"/>
      <c r="F14" s="669"/>
      <c r="G14" s="669"/>
      <c r="H14" s="689" t="s">
        <v>67</v>
      </c>
      <c r="I14" s="669" t="s">
        <v>239</v>
      </c>
      <c r="J14" s="669"/>
      <c r="K14" s="680"/>
    </row>
    <row r="15" spans="1:11" ht="4.6500000000000004" customHeight="1" x14ac:dyDescent="0.2">
      <c r="A15" s="683"/>
      <c r="B15" s="672"/>
      <c r="C15" s="673"/>
      <c r="D15" s="673"/>
      <c r="E15" s="673"/>
      <c r="F15" s="673"/>
      <c r="G15" s="673"/>
      <c r="H15" s="673"/>
      <c r="I15" s="673"/>
      <c r="J15" s="673"/>
      <c r="K15" s="684"/>
    </row>
    <row r="16" spans="1:11" ht="4.6500000000000004" customHeight="1" x14ac:dyDescent="0.2">
      <c r="A16" s="676"/>
      <c r="B16" s="665"/>
      <c r="C16" s="666"/>
      <c r="D16" s="666"/>
      <c r="E16" s="666"/>
      <c r="F16" s="666"/>
      <c r="G16" s="666"/>
      <c r="H16" s="666"/>
      <c r="I16" s="666"/>
      <c r="J16" s="666"/>
      <c r="K16" s="676"/>
    </row>
    <row r="17" spans="1:13" ht="12" x14ac:dyDescent="0.25">
      <c r="A17" s="685">
        <v>2</v>
      </c>
      <c r="B17" s="686" t="s">
        <v>538</v>
      </c>
      <c r="C17" s="669"/>
      <c r="D17" s="669"/>
      <c r="E17" s="669"/>
      <c r="F17" s="669"/>
      <c r="G17" s="669"/>
      <c r="H17" s="669"/>
      <c r="I17" s="669"/>
      <c r="J17" s="669"/>
      <c r="K17" s="691">
        <f>AK.IB6!J60</f>
        <v>117760</v>
      </c>
    </row>
    <row r="18" spans="1:13" ht="4.6500000000000004" customHeight="1" x14ac:dyDescent="0.2">
      <c r="A18" s="692"/>
      <c r="B18" s="672"/>
      <c r="C18" s="673"/>
      <c r="D18" s="673"/>
      <c r="E18" s="673"/>
      <c r="F18" s="673"/>
      <c r="G18" s="673"/>
      <c r="H18" s="673"/>
      <c r="I18" s="673"/>
      <c r="J18" s="673"/>
      <c r="K18" s="683"/>
    </row>
    <row r="19" spans="1:13" ht="4.6500000000000004" customHeight="1" x14ac:dyDescent="0.2">
      <c r="A19" s="685"/>
      <c r="B19" s="686"/>
      <c r="C19" s="669"/>
      <c r="D19" s="669"/>
      <c r="E19" s="669"/>
      <c r="F19" s="669"/>
      <c r="G19" s="669"/>
      <c r="H19" s="693"/>
      <c r="I19" s="694"/>
      <c r="J19" s="694"/>
      <c r="K19" s="695"/>
    </row>
    <row r="20" spans="1:13" x14ac:dyDescent="0.2">
      <c r="A20" s="685">
        <v>3</v>
      </c>
      <c r="B20" s="686" t="s">
        <v>59</v>
      </c>
      <c r="C20" s="669"/>
      <c r="D20" s="669"/>
      <c r="E20" s="669"/>
      <c r="F20" s="669"/>
      <c r="G20" s="669"/>
      <c r="H20" s="693"/>
      <c r="I20" s="694"/>
      <c r="J20" s="694"/>
      <c r="K20" s="696"/>
    </row>
    <row r="21" spans="1:13" ht="13.8" thickBot="1" x14ac:dyDescent="0.3">
      <c r="A21" s="690" t="s">
        <v>27</v>
      </c>
      <c r="B21" s="688" t="s">
        <v>205</v>
      </c>
      <c r="C21" s="669"/>
      <c r="D21" s="669"/>
      <c r="E21" s="669"/>
      <c r="F21" s="669"/>
      <c r="G21" s="669"/>
      <c r="H21" s="697"/>
      <c r="I21" s="698"/>
      <c r="J21" s="698"/>
      <c r="K21" s="696"/>
    </row>
    <row r="22" spans="1:13" ht="13.8" thickBot="1" x14ac:dyDescent="0.3">
      <c r="A22" s="690"/>
      <c r="B22" s="686" t="s">
        <v>74</v>
      </c>
      <c r="C22" s="669"/>
      <c r="D22" s="669"/>
      <c r="E22" s="669"/>
      <c r="F22" s="699"/>
      <c r="G22" s="669"/>
      <c r="H22" s="700" t="s">
        <v>102</v>
      </c>
      <c r="I22" s="701"/>
      <c r="J22" s="702"/>
      <c r="K22" s="696"/>
    </row>
    <row r="23" spans="1:13" ht="13.8" thickBot="1" x14ac:dyDescent="0.3">
      <c r="A23" s="690" t="s">
        <v>31</v>
      </c>
      <c r="B23" s="688" t="s">
        <v>206</v>
      </c>
      <c r="C23" s="669"/>
      <c r="D23" s="669"/>
      <c r="E23" s="669"/>
      <c r="F23" s="669"/>
      <c r="G23" s="703"/>
      <c r="H23" s="704"/>
      <c r="I23" s="705"/>
      <c r="J23" s="706"/>
      <c r="K23" s="696"/>
    </row>
    <row r="24" spans="1:13" ht="13.8" thickBot="1" x14ac:dyDescent="0.3">
      <c r="A24" s="690"/>
      <c r="B24" s="686" t="s">
        <v>207</v>
      </c>
      <c r="C24" s="669"/>
      <c r="D24" s="669"/>
      <c r="E24" s="707"/>
      <c r="F24" s="669" t="s">
        <v>29</v>
      </c>
      <c r="G24" s="703"/>
      <c r="H24" s="708" t="s">
        <v>28</v>
      </c>
      <c r="I24" s="709">
        <f>1+E24/100</f>
        <v>1</v>
      </c>
      <c r="J24" s="710"/>
      <c r="K24" s="696"/>
    </row>
    <row r="25" spans="1:13" ht="13.8" thickBot="1" x14ac:dyDescent="0.3">
      <c r="A25" s="690" t="s">
        <v>60</v>
      </c>
      <c r="B25" s="688" t="s">
        <v>100</v>
      </c>
      <c r="C25" s="669"/>
      <c r="D25" s="669"/>
      <c r="E25" s="669"/>
      <c r="F25" s="669"/>
      <c r="G25" s="703"/>
      <c r="H25" s="711"/>
      <c r="I25" s="709">
        <v>1</v>
      </c>
      <c r="J25" s="710"/>
      <c r="K25" s="696"/>
    </row>
    <row r="26" spans="1:13" ht="4.6500000000000004" customHeight="1" x14ac:dyDescent="0.2">
      <c r="A26" s="690"/>
      <c r="B26" s="688"/>
      <c r="C26" s="669"/>
      <c r="D26" s="669"/>
      <c r="E26" s="669"/>
      <c r="F26" s="669"/>
      <c r="G26" s="669"/>
      <c r="H26" s="673"/>
      <c r="I26" s="712"/>
      <c r="J26" s="673"/>
      <c r="K26" s="713"/>
    </row>
    <row r="27" spans="1:13" ht="4.6500000000000004" customHeight="1" thickBot="1" x14ac:dyDescent="0.25">
      <c r="A27" s="714"/>
      <c r="B27" s="665"/>
      <c r="C27" s="666"/>
      <c r="D27" s="666"/>
      <c r="E27" s="666"/>
      <c r="F27" s="666"/>
      <c r="G27" s="666"/>
      <c r="H27" s="669"/>
      <c r="I27" s="669"/>
      <c r="J27" s="680"/>
      <c r="K27" s="696"/>
    </row>
    <row r="28" spans="1:13" ht="12.6" thickBot="1" x14ac:dyDescent="0.3">
      <c r="A28" s="690">
        <v>4</v>
      </c>
      <c r="B28" s="686" t="s">
        <v>244</v>
      </c>
      <c r="C28" s="669"/>
      <c r="D28" s="669"/>
      <c r="E28" s="669"/>
      <c r="F28" s="715" t="s">
        <v>26</v>
      </c>
      <c r="G28" s="669"/>
      <c r="H28" s="716" t="s">
        <v>28</v>
      </c>
      <c r="I28" s="717">
        <v>15752.76</v>
      </c>
      <c r="J28" s="680"/>
      <c r="K28" s="696"/>
      <c r="M28" s="195"/>
    </row>
    <row r="29" spans="1:13" ht="12.6" thickBot="1" x14ac:dyDescent="0.3">
      <c r="A29" s="690" t="s">
        <v>62</v>
      </c>
      <c r="B29" s="718" t="s">
        <v>245</v>
      </c>
      <c r="C29" s="699"/>
      <c r="D29" s="669"/>
      <c r="E29" s="669"/>
      <c r="F29" s="719" t="str">
        <f>F28</f>
        <v>III</v>
      </c>
      <c r="G29" s="699"/>
      <c r="H29" s="720" t="s">
        <v>28</v>
      </c>
      <c r="I29" s="717">
        <v>17931.240000000002</v>
      </c>
      <c r="J29" s="671"/>
      <c r="K29" s="696"/>
    </row>
    <row r="30" spans="1:13" ht="12" thickBot="1" x14ac:dyDescent="0.25">
      <c r="A30" s="690"/>
      <c r="B30" s="721" t="s">
        <v>227</v>
      </c>
      <c r="C30" s="547"/>
      <c r="D30" s="722" t="s">
        <v>246</v>
      </c>
      <c r="E30" s="722"/>
      <c r="F30" s="723"/>
      <c r="G30" s="724"/>
      <c r="H30" s="720"/>
      <c r="I30" s="717"/>
      <c r="J30" s="671"/>
      <c r="K30" s="696"/>
    </row>
    <row r="31" spans="1:13" ht="13.2" x14ac:dyDescent="0.25">
      <c r="A31" s="690" t="s">
        <v>63</v>
      </c>
      <c r="B31" s="726" t="s">
        <v>228</v>
      </c>
      <c r="C31" s="727"/>
      <c r="D31" s="722"/>
      <c r="E31" s="722"/>
      <c r="F31" s="723"/>
      <c r="G31" s="728"/>
      <c r="H31" s="729" t="s">
        <v>28</v>
      </c>
      <c r="I31" s="730">
        <f>($I$29-$I$28)*$C$30/100+$I$28</f>
        <v>15752.76</v>
      </c>
      <c r="J31" s="671"/>
      <c r="K31" s="696"/>
    </row>
    <row r="32" spans="1:13" ht="4.6500000000000004" customHeight="1" x14ac:dyDescent="0.2">
      <c r="A32" s="692"/>
      <c r="B32" s="673"/>
      <c r="C32" s="673"/>
      <c r="D32" s="673"/>
      <c r="E32" s="673"/>
      <c r="F32" s="673"/>
      <c r="G32" s="673"/>
      <c r="H32" s="673"/>
      <c r="I32" s="673"/>
      <c r="J32" s="684"/>
      <c r="K32" s="696"/>
    </row>
    <row r="33" spans="1:11" ht="4.6500000000000004" customHeight="1" x14ac:dyDescent="0.2">
      <c r="A33" s="731"/>
      <c r="B33" s="669"/>
      <c r="C33" s="669"/>
      <c r="D33" s="669"/>
      <c r="E33" s="669"/>
      <c r="F33" s="669"/>
      <c r="G33" s="669"/>
      <c r="H33" s="669"/>
      <c r="I33" s="669"/>
      <c r="J33" s="680"/>
      <c r="K33" s="696"/>
    </row>
    <row r="34" spans="1:11" ht="12" x14ac:dyDescent="0.25">
      <c r="A34" s="690">
        <v>5</v>
      </c>
      <c r="B34" s="686" t="s">
        <v>382</v>
      </c>
      <c r="C34" s="669"/>
      <c r="D34" s="669"/>
      <c r="E34" s="669"/>
      <c r="F34" s="669"/>
      <c r="G34" s="669"/>
      <c r="H34" s="669"/>
      <c r="I34" s="669"/>
      <c r="J34" s="680"/>
      <c r="K34" s="713"/>
    </row>
    <row r="35" spans="1:11" ht="4.6500000000000004" customHeight="1" x14ac:dyDescent="0.2">
      <c r="A35" s="685"/>
      <c r="B35" s="686"/>
      <c r="C35" s="669"/>
      <c r="D35" s="669"/>
      <c r="E35" s="669"/>
      <c r="F35" s="669"/>
      <c r="G35" s="669"/>
      <c r="H35" s="669"/>
      <c r="I35" s="669"/>
      <c r="J35" s="680"/>
      <c r="K35" s="696"/>
    </row>
    <row r="36" spans="1:11" ht="12.15" customHeight="1" x14ac:dyDescent="0.2">
      <c r="A36" s="685"/>
      <c r="B36" s="683" t="s">
        <v>33</v>
      </c>
      <c r="C36" s="673" t="s">
        <v>428</v>
      </c>
      <c r="D36" s="673"/>
      <c r="E36" s="732" t="s">
        <v>417</v>
      </c>
      <c r="F36" s="732" t="s">
        <v>418</v>
      </c>
      <c r="G36" s="733" t="s">
        <v>429</v>
      </c>
      <c r="H36" s="734"/>
      <c r="I36" s="734"/>
      <c r="J36" s="735"/>
      <c r="K36" s="713"/>
    </row>
    <row r="37" spans="1:11" ht="12.75" customHeight="1" x14ac:dyDescent="0.2">
      <c r="A37" s="685"/>
      <c r="B37" s="736">
        <v>1</v>
      </c>
      <c r="C37" s="669" t="s">
        <v>433</v>
      </c>
      <c r="D37" s="669"/>
      <c r="E37" s="737">
        <v>2</v>
      </c>
      <c r="F37" s="738">
        <v>0</v>
      </c>
      <c r="G37" s="739"/>
      <c r="H37" s="734"/>
      <c r="I37" s="734"/>
      <c r="J37" s="735"/>
      <c r="K37" s="740" t="s">
        <v>209</v>
      </c>
    </row>
    <row r="38" spans="1:11" ht="12.15" customHeight="1" x14ac:dyDescent="0.2">
      <c r="A38" s="685"/>
      <c r="B38" s="736" t="s">
        <v>378</v>
      </c>
      <c r="C38" s="669" t="s">
        <v>433</v>
      </c>
      <c r="D38" s="669"/>
      <c r="E38" s="737">
        <v>20</v>
      </c>
      <c r="F38" s="738">
        <v>0</v>
      </c>
      <c r="G38" s="739"/>
      <c r="H38" s="734"/>
      <c r="I38" s="734"/>
      <c r="J38" s="735"/>
      <c r="K38" s="741"/>
    </row>
    <row r="39" spans="1:11" s="210" customFormat="1" ht="31.8" x14ac:dyDescent="0.25">
      <c r="A39" s="742"/>
      <c r="B39" s="743">
        <v>3</v>
      </c>
      <c r="C39" s="744" t="s">
        <v>434</v>
      </c>
      <c r="D39" s="744"/>
      <c r="E39" s="745">
        <v>25</v>
      </c>
      <c r="F39" s="746">
        <v>0</v>
      </c>
      <c r="G39" s="739"/>
      <c r="H39" s="734"/>
      <c r="I39" s="734"/>
      <c r="J39" s="735"/>
      <c r="K39" s="747" t="s">
        <v>211</v>
      </c>
    </row>
    <row r="40" spans="1:11" ht="12.15" customHeight="1" x14ac:dyDescent="0.2">
      <c r="A40" s="685"/>
      <c r="B40" s="736" t="s">
        <v>379</v>
      </c>
      <c r="C40" s="669" t="s">
        <v>433</v>
      </c>
      <c r="D40" s="669"/>
      <c r="E40" s="737">
        <v>5</v>
      </c>
      <c r="F40" s="738">
        <v>2.5</v>
      </c>
      <c r="G40" s="739"/>
      <c r="H40" s="734"/>
      <c r="I40" s="734"/>
      <c r="J40" s="735"/>
      <c r="K40" s="683"/>
    </row>
    <row r="41" spans="1:11" ht="13.2" x14ac:dyDescent="0.2">
      <c r="A41" s="685"/>
      <c r="B41" s="736" t="s">
        <v>380</v>
      </c>
      <c r="C41" s="669" t="s">
        <v>433</v>
      </c>
      <c r="D41" s="669"/>
      <c r="E41" s="737">
        <v>15</v>
      </c>
      <c r="F41" s="738">
        <v>15</v>
      </c>
      <c r="G41" s="739"/>
      <c r="H41" s="734"/>
      <c r="I41" s="734"/>
      <c r="J41" s="735"/>
      <c r="K41" s="748" t="s">
        <v>214</v>
      </c>
    </row>
    <row r="42" spans="1:11" x14ac:dyDescent="0.2">
      <c r="A42" s="685"/>
      <c r="B42" s="736">
        <v>6</v>
      </c>
      <c r="C42" s="669" t="s">
        <v>433</v>
      </c>
      <c r="D42" s="669"/>
      <c r="E42" s="737">
        <v>13</v>
      </c>
      <c r="F42" s="738">
        <v>13</v>
      </c>
      <c r="G42" s="739"/>
      <c r="H42" s="734"/>
      <c r="I42" s="734"/>
      <c r="J42" s="735"/>
      <c r="K42" s="749"/>
    </row>
    <row r="43" spans="1:11" x14ac:dyDescent="0.2">
      <c r="A43" s="685"/>
      <c r="B43" s="736">
        <v>7</v>
      </c>
      <c r="C43" s="669" t="s">
        <v>433</v>
      </c>
      <c r="D43" s="669"/>
      <c r="E43" s="737">
        <v>4</v>
      </c>
      <c r="F43" s="738">
        <v>4</v>
      </c>
      <c r="G43" s="739"/>
      <c r="H43" s="734"/>
      <c r="I43" s="734"/>
      <c r="J43" s="735"/>
      <c r="K43" s="750"/>
    </row>
    <row r="44" spans="1:11" ht="13.2" x14ac:dyDescent="0.2">
      <c r="A44" s="685"/>
      <c r="B44" s="736" t="s">
        <v>381</v>
      </c>
      <c r="C44" s="669" t="s">
        <v>433</v>
      </c>
      <c r="D44" s="669"/>
      <c r="E44" s="737">
        <v>15</v>
      </c>
      <c r="F44" s="751">
        <v>15</v>
      </c>
      <c r="G44" s="739"/>
      <c r="H44" s="734"/>
      <c r="I44" s="734"/>
      <c r="J44" s="735"/>
      <c r="K44" s="269"/>
    </row>
    <row r="45" spans="1:11" ht="13.2" x14ac:dyDescent="0.2">
      <c r="A45" s="685"/>
      <c r="B45" s="743">
        <v>9</v>
      </c>
      <c r="C45" s="673" t="s">
        <v>434</v>
      </c>
      <c r="D45" s="673"/>
      <c r="E45" s="752">
        <v>1</v>
      </c>
      <c r="F45" s="738">
        <v>1</v>
      </c>
      <c r="G45" s="739"/>
      <c r="H45" s="734"/>
      <c r="I45" s="734"/>
      <c r="J45" s="735"/>
      <c r="K45" s="753" t="s">
        <v>216</v>
      </c>
    </row>
    <row r="46" spans="1:11" ht="13.2" x14ac:dyDescent="0.2">
      <c r="A46" s="685"/>
      <c r="B46" s="686" t="s">
        <v>45</v>
      </c>
      <c r="C46" s="669"/>
      <c r="D46" s="669"/>
      <c r="E46" s="754">
        <f>SUM(E37:E45)</f>
        <v>100</v>
      </c>
      <c r="F46" s="754">
        <f>SUM(F37:F45)</f>
        <v>50.5</v>
      </c>
      <c r="G46" s="739"/>
      <c r="H46" s="734"/>
      <c r="I46" s="734"/>
      <c r="J46" s="735"/>
      <c r="K46" s="755" t="s">
        <v>217</v>
      </c>
    </row>
    <row r="47" spans="1:11" ht="13.2" x14ac:dyDescent="0.2">
      <c r="A47" s="685"/>
      <c r="B47" s="672" t="s">
        <v>218</v>
      </c>
      <c r="C47" s="673"/>
      <c r="D47" s="673"/>
      <c r="E47" s="756"/>
      <c r="F47" s="757"/>
      <c r="G47" s="739"/>
      <c r="H47" s="734"/>
      <c r="I47" s="734"/>
      <c r="J47" s="735"/>
      <c r="K47" s="731" t="s">
        <v>53</v>
      </c>
    </row>
    <row r="48" spans="1:11" ht="12.75" customHeight="1" x14ac:dyDescent="0.2">
      <c r="A48" s="690" t="s">
        <v>46</v>
      </c>
      <c r="B48" s="686" t="s">
        <v>35</v>
      </c>
      <c r="C48" s="669"/>
      <c r="D48" s="669"/>
      <c r="E48" s="759"/>
      <c r="F48" s="760">
        <f>F46+F47</f>
        <v>50.5</v>
      </c>
      <c r="G48" s="739"/>
      <c r="H48" s="734"/>
      <c r="I48" s="734"/>
      <c r="J48" s="735"/>
      <c r="K48" s="731" t="s">
        <v>54</v>
      </c>
    </row>
    <row r="49" spans="1:11" x14ac:dyDescent="0.2">
      <c r="A49" s="692"/>
      <c r="B49" s="672" t="s">
        <v>553</v>
      </c>
      <c r="C49" s="673"/>
      <c r="D49" s="673"/>
      <c r="E49" s="672"/>
      <c r="F49" s="871">
        <f>+I31*F46/100</f>
        <v>7955.1437999999998</v>
      </c>
      <c r="G49" s="762"/>
      <c r="H49" s="763"/>
      <c r="I49" s="763"/>
      <c r="J49" s="764"/>
      <c r="K49" s="683"/>
    </row>
    <row r="50" spans="1:11" ht="9.6" customHeight="1" x14ac:dyDescent="0.2">
      <c r="A50" s="714"/>
      <c r="B50" s="665"/>
      <c r="C50" s="666"/>
      <c r="D50" s="666"/>
      <c r="E50" s="666"/>
      <c r="F50" s="669"/>
      <c r="G50" s="669"/>
      <c r="H50" s="669"/>
      <c r="I50" s="669"/>
      <c r="J50" s="680"/>
      <c r="K50" s="713"/>
    </row>
    <row r="51" spans="1:11" ht="23.25" customHeight="1" x14ac:dyDescent="0.2">
      <c r="A51" s="765">
        <v>6</v>
      </c>
      <c r="B51" s="766" t="s">
        <v>438</v>
      </c>
      <c r="C51" s="767"/>
      <c r="D51" s="767"/>
      <c r="E51" s="767"/>
      <c r="F51" s="767"/>
      <c r="G51" s="767"/>
      <c r="H51" s="767"/>
      <c r="I51" s="767"/>
      <c r="J51" s="480"/>
      <c r="K51" s="824">
        <f>SUM($I$31*$J$51/100)</f>
        <v>0</v>
      </c>
    </row>
    <row r="52" spans="1:11" ht="4.6500000000000004" customHeight="1" x14ac:dyDescent="0.2">
      <c r="A52" s="692"/>
      <c r="B52" s="672"/>
      <c r="C52" s="673"/>
      <c r="D52" s="673"/>
      <c r="E52" s="673"/>
      <c r="F52" s="673"/>
      <c r="G52" s="673"/>
      <c r="H52" s="673"/>
      <c r="I52" s="673"/>
      <c r="J52" s="684"/>
      <c r="K52" s="769"/>
    </row>
    <row r="53" spans="1:11" ht="12" x14ac:dyDescent="0.25">
      <c r="A53" s="770">
        <v>7</v>
      </c>
      <c r="B53" s="665" t="s">
        <v>427</v>
      </c>
      <c r="C53" s="666"/>
      <c r="D53" s="666"/>
      <c r="E53" s="666"/>
      <c r="F53" s="666"/>
      <c r="G53" s="666"/>
      <c r="H53" s="666"/>
      <c r="I53" s="666"/>
      <c r="J53" s="667"/>
      <c r="K53" s="771"/>
    </row>
    <row r="54" spans="1:11" ht="4.6500000000000004" customHeight="1" x14ac:dyDescent="0.2">
      <c r="A54" s="685"/>
      <c r="B54" s="686"/>
      <c r="C54" s="669"/>
      <c r="D54" s="669"/>
      <c r="E54" s="669"/>
      <c r="F54" s="669"/>
      <c r="G54" s="669"/>
      <c r="H54" s="669"/>
      <c r="I54" s="669"/>
      <c r="J54" s="680"/>
      <c r="K54" s="713"/>
    </row>
    <row r="55" spans="1:11" x14ac:dyDescent="0.2">
      <c r="A55" s="685"/>
      <c r="B55" s="683" t="s">
        <v>33</v>
      </c>
      <c r="C55" s="673" t="s">
        <v>428</v>
      </c>
      <c r="D55" s="673"/>
      <c r="E55" s="1024" t="s">
        <v>47</v>
      </c>
      <c r="F55" s="1025" t="s">
        <v>372</v>
      </c>
      <c r="G55" s="1026" t="s">
        <v>370</v>
      </c>
      <c r="H55" s="1027" t="s">
        <v>371</v>
      </c>
      <c r="I55" s="1028" t="s">
        <v>376</v>
      </c>
      <c r="J55" s="1029" t="s">
        <v>375</v>
      </c>
      <c r="K55" s="713"/>
    </row>
    <row r="56" spans="1:11" ht="12.75" customHeight="1" thickBot="1" x14ac:dyDescent="0.25">
      <c r="A56" s="777" t="s">
        <v>20</v>
      </c>
      <c r="B56" s="931"/>
      <c r="C56" s="932"/>
      <c r="D56" s="933"/>
      <c r="E56" s="778"/>
      <c r="F56" s="1030"/>
      <c r="G56" s="935"/>
      <c r="H56" s="935"/>
      <c r="I56" s="931"/>
      <c r="J56" s="1031"/>
      <c r="K56" s="696"/>
    </row>
    <row r="57" spans="1:11" ht="12.75" customHeight="1" x14ac:dyDescent="0.2">
      <c r="A57" s="999" t="s">
        <v>220</v>
      </c>
      <c r="B57" s="785">
        <v>7</v>
      </c>
      <c r="C57" s="1000" t="s">
        <v>373</v>
      </c>
      <c r="D57" s="1000"/>
      <c r="E57" s="872"/>
      <c r="F57" s="794"/>
      <c r="G57" s="782">
        <v>5</v>
      </c>
      <c r="H57" s="796" t="s">
        <v>377</v>
      </c>
      <c r="I57" s="481"/>
      <c r="J57" s="796">
        <f>SUM($G$57*$I$57)</f>
        <v>0</v>
      </c>
      <c r="K57" s="696"/>
    </row>
    <row r="58" spans="1:11" s="205" customFormat="1" ht="12.75" customHeight="1" x14ac:dyDescent="0.2">
      <c r="A58" s="999"/>
      <c r="B58" s="1032">
        <v>8</v>
      </c>
      <c r="C58" s="766" t="s">
        <v>373</v>
      </c>
      <c r="D58" s="1033"/>
      <c r="E58" s="507"/>
      <c r="F58" s="1034">
        <f>I$31*$E$58/100</f>
        <v>0</v>
      </c>
      <c r="G58" s="1035"/>
      <c r="H58" s="1035"/>
      <c r="I58" s="737"/>
      <c r="J58" s="1036"/>
      <c r="K58" s="1001"/>
    </row>
    <row r="59" spans="1:11" ht="12.75" customHeight="1" x14ac:dyDescent="0.2">
      <c r="A59" s="999"/>
      <c r="B59" s="1032">
        <v>8</v>
      </c>
      <c r="C59" s="792" t="s">
        <v>374</v>
      </c>
      <c r="D59" s="793"/>
      <c r="E59" s="508"/>
      <c r="F59" s="1034"/>
      <c r="G59" s="852">
        <v>7</v>
      </c>
      <c r="H59" s="1035" t="s">
        <v>377</v>
      </c>
      <c r="I59" s="509"/>
      <c r="J59" s="1036">
        <f>$G$59*$I$59</f>
        <v>0</v>
      </c>
      <c r="K59" s="696"/>
    </row>
    <row r="60" spans="1:11" ht="12.75" customHeight="1" x14ac:dyDescent="0.2">
      <c r="A60" s="999"/>
      <c r="B60" s="1037">
        <v>9</v>
      </c>
      <c r="C60" s="799" t="s">
        <v>373</v>
      </c>
      <c r="D60" s="800"/>
      <c r="E60" s="1038"/>
      <c r="F60" s="947"/>
      <c r="G60" s="951">
        <v>2</v>
      </c>
      <c r="H60" s="1039" t="s">
        <v>377</v>
      </c>
      <c r="I60" s="510"/>
      <c r="J60" s="1040">
        <f>$G$60*$I$60</f>
        <v>0</v>
      </c>
      <c r="K60" s="696"/>
    </row>
    <row r="61" spans="1:11" ht="6.75" customHeight="1" x14ac:dyDescent="0.25">
      <c r="A61" s="999"/>
      <c r="B61" s="805"/>
      <c r="C61" s="806"/>
      <c r="D61" s="806"/>
      <c r="E61" s="807"/>
      <c r="F61" s="808"/>
      <c r="G61" s="809"/>
      <c r="H61" s="809"/>
      <c r="I61" s="1041"/>
      <c r="J61" s="1042"/>
      <c r="K61" s="696"/>
    </row>
    <row r="62" spans="1:11" ht="12.75" customHeight="1" x14ac:dyDescent="0.25">
      <c r="A62" s="999" t="s">
        <v>221</v>
      </c>
      <c r="B62" s="665" t="s">
        <v>408</v>
      </c>
      <c r="C62" s="666"/>
      <c r="D62" s="667"/>
      <c r="E62" s="812"/>
      <c r="F62" s="956">
        <f>SUM(F56,J56)</f>
        <v>0</v>
      </c>
      <c r="G62" s="957"/>
      <c r="H62" s="958"/>
      <c r="I62" s="959">
        <f>SUM(F57:F60,J57:J60)</f>
        <v>0</v>
      </c>
      <c r="J62" s="960"/>
      <c r="K62" s="696"/>
    </row>
    <row r="63" spans="1:11" ht="4.6500000000000004" customHeight="1" x14ac:dyDescent="0.25">
      <c r="A63" s="692"/>
      <c r="B63" s="672"/>
      <c r="C63" s="673"/>
      <c r="D63" s="684"/>
      <c r="E63" s="1011"/>
      <c r="F63" s="962"/>
      <c r="G63" s="808"/>
      <c r="H63" s="809"/>
      <c r="I63" s="963"/>
      <c r="J63" s="954"/>
      <c r="K63" s="1012"/>
    </row>
    <row r="64" spans="1:11" ht="4.6500000000000004" customHeight="1" x14ac:dyDescent="0.2">
      <c r="A64" s="665"/>
      <c r="B64" s="665"/>
      <c r="C64" s="666"/>
      <c r="D64" s="666"/>
      <c r="E64" s="666"/>
      <c r="F64" s="666"/>
      <c r="G64" s="666"/>
      <c r="H64" s="666"/>
      <c r="I64" s="666"/>
      <c r="J64" s="666"/>
      <c r="K64" s="816"/>
    </row>
    <row r="65" spans="1:11" ht="12" x14ac:dyDescent="0.25">
      <c r="A65" s="817">
        <v>8</v>
      </c>
      <c r="B65" s="818" t="s">
        <v>539</v>
      </c>
      <c r="C65" s="819"/>
      <c r="D65" s="819"/>
      <c r="E65" s="820"/>
      <c r="F65" s="820"/>
      <c r="G65" s="820"/>
      <c r="H65" s="820"/>
      <c r="I65" s="820"/>
      <c r="J65" s="820"/>
      <c r="K65" s="821">
        <f>(I$31*F$48/100*I$24+K$51+F$62+I$62)</f>
        <v>7955.1437999999998</v>
      </c>
    </row>
    <row r="66" spans="1:11" ht="12" x14ac:dyDescent="0.25">
      <c r="A66" s="822" t="s">
        <v>95</v>
      </c>
      <c r="B66" s="823" t="s">
        <v>111</v>
      </c>
      <c r="C66" s="819"/>
      <c r="D66" s="819"/>
      <c r="E66" s="820"/>
      <c r="F66" s="820"/>
      <c r="G66" s="820"/>
      <c r="H66" s="820"/>
      <c r="I66" s="820"/>
      <c r="J66" s="820"/>
      <c r="K66" s="821"/>
    </row>
    <row r="67" spans="1:11" ht="12" x14ac:dyDescent="0.25">
      <c r="A67" s="822" t="s">
        <v>96</v>
      </c>
      <c r="B67" s="823" t="s">
        <v>122</v>
      </c>
      <c r="C67" s="819"/>
      <c r="D67" s="819"/>
      <c r="E67" s="820"/>
      <c r="F67" s="820"/>
      <c r="G67" s="820"/>
      <c r="H67" s="820"/>
      <c r="I67" s="820"/>
      <c r="J67" s="820"/>
      <c r="K67" s="824">
        <f>(I$31*(F37+F38+F39+F47)/100*I$24+F62)</f>
        <v>0</v>
      </c>
    </row>
    <row r="68" spans="1:11" x14ac:dyDescent="0.2">
      <c r="A68" s="822" t="s">
        <v>112</v>
      </c>
      <c r="B68" s="823" t="s">
        <v>383</v>
      </c>
      <c r="C68" s="820"/>
      <c r="D68" s="820"/>
      <c r="E68" s="820"/>
      <c r="F68" s="820"/>
      <c r="G68" s="820"/>
      <c r="H68" s="820"/>
      <c r="I68" s="820"/>
      <c r="J68" s="825"/>
      <c r="K68" s="824">
        <f>(I$31*(F$40+F$41+F$42+F$43+F$44+F$45)/100*I$24+K$51+I62)</f>
        <v>7955.1437999999998</v>
      </c>
    </row>
    <row r="69" spans="1:11" ht="3.45" customHeight="1" x14ac:dyDescent="0.2">
      <c r="A69" s="826"/>
      <c r="B69" s="827"/>
      <c r="C69" s="828"/>
      <c r="D69" s="828"/>
      <c r="E69" s="828"/>
      <c r="F69" s="828"/>
      <c r="G69" s="828"/>
      <c r="H69" s="828"/>
      <c r="I69" s="828"/>
      <c r="J69" s="829"/>
      <c r="K69" s="824"/>
    </row>
    <row r="70" spans="1:11" ht="5.0999999999999996" customHeight="1" x14ac:dyDescent="0.2">
      <c r="A70" s="830"/>
      <c r="B70" s="831"/>
      <c r="C70" s="832"/>
      <c r="D70" s="832"/>
      <c r="E70" s="832"/>
      <c r="F70" s="832"/>
      <c r="G70" s="832"/>
      <c r="H70" s="832"/>
      <c r="I70" s="832"/>
      <c r="J70" s="832"/>
      <c r="K70" s="833"/>
    </row>
    <row r="71" spans="1:11" ht="12" thickBot="1" x14ac:dyDescent="0.25">
      <c r="A71" s="817">
        <v>9</v>
      </c>
      <c r="B71" s="823" t="s">
        <v>48</v>
      </c>
      <c r="C71" s="820"/>
      <c r="D71" s="820"/>
      <c r="E71" s="820"/>
      <c r="F71" s="820"/>
      <c r="G71" s="820"/>
      <c r="H71" s="820"/>
      <c r="I71" s="820"/>
      <c r="J71" s="820"/>
      <c r="K71" s="834"/>
    </row>
    <row r="72" spans="1:11" ht="12" thickBot="1" x14ac:dyDescent="0.25">
      <c r="A72" s="835" t="s">
        <v>49</v>
      </c>
      <c r="B72" s="9"/>
      <c r="C72" s="820" t="s">
        <v>530</v>
      </c>
      <c r="D72" s="820"/>
      <c r="E72" s="820"/>
      <c r="F72" s="820"/>
      <c r="G72" s="820"/>
      <c r="H72" s="820"/>
      <c r="I72" s="820"/>
      <c r="J72" s="836"/>
      <c r="K72" s="751">
        <f>$B$72/100*$K$65</f>
        <v>0</v>
      </c>
    </row>
    <row r="73" spans="1:11" ht="5.0999999999999996" customHeight="1" x14ac:dyDescent="0.2">
      <c r="A73" s="837"/>
      <c r="B73" s="838"/>
      <c r="C73" s="828"/>
      <c r="D73" s="828"/>
      <c r="E73" s="828"/>
      <c r="F73" s="828"/>
      <c r="G73" s="828"/>
      <c r="H73" s="828"/>
      <c r="I73" s="828"/>
      <c r="J73" s="839"/>
      <c r="K73" s="840"/>
    </row>
    <row r="74" spans="1:11" ht="2.25" customHeight="1" x14ac:dyDescent="0.2">
      <c r="A74" s="841"/>
      <c r="B74" s="842"/>
      <c r="C74" s="820"/>
      <c r="D74" s="820"/>
      <c r="E74" s="820"/>
      <c r="F74" s="820"/>
      <c r="G74" s="820"/>
      <c r="H74" s="820"/>
      <c r="I74" s="820"/>
      <c r="J74" s="836"/>
      <c r="K74" s="843"/>
    </row>
    <row r="75" spans="1:11" ht="12" x14ac:dyDescent="0.25">
      <c r="A75" s="841">
        <v>10</v>
      </c>
      <c r="B75" s="818" t="s">
        <v>430</v>
      </c>
      <c r="C75" s="819"/>
      <c r="D75" s="820"/>
      <c r="E75" s="820"/>
      <c r="F75" s="820"/>
      <c r="G75" s="820"/>
      <c r="H75" s="820"/>
      <c r="I75" s="820"/>
      <c r="J75" s="836"/>
      <c r="K75" s="844">
        <f>$K$65+$K$72</f>
        <v>7955.1437999999998</v>
      </c>
    </row>
    <row r="76" spans="1:11" ht="12" x14ac:dyDescent="0.25">
      <c r="A76" s="822" t="s">
        <v>52</v>
      </c>
      <c r="B76" s="823" t="s">
        <v>111</v>
      </c>
      <c r="C76" s="819"/>
      <c r="D76" s="820"/>
      <c r="E76" s="820"/>
      <c r="F76" s="820"/>
      <c r="G76" s="820"/>
      <c r="H76" s="820"/>
      <c r="I76" s="820"/>
      <c r="J76" s="845"/>
      <c r="K76" s="1043"/>
    </row>
    <row r="77" spans="1:11" ht="12" x14ac:dyDescent="0.25">
      <c r="A77" s="822" t="s">
        <v>113</v>
      </c>
      <c r="B77" s="823" t="s">
        <v>122</v>
      </c>
      <c r="C77" s="819"/>
      <c r="D77" s="820"/>
      <c r="E77" s="820"/>
      <c r="F77" s="820"/>
      <c r="G77" s="820"/>
      <c r="H77" s="820"/>
      <c r="I77" s="820"/>
      <c r="J77" s="845"/>
      <c r="K77" s="846">
        <f>$K$67*(1+$B$72/100)</f>
        <v>0</v>
      </c>
    </row>
    <row r="78" spans="1:11" ht="12" x14ac:dyDescent="0.25">
      <c r="A78" s="822" t="s">
        <v>114</v>
      </c>
      <c r="B78" s="823" t="s">
        <v>383</v>
      </c>
      <c r="C78" s="819"/>
      <c r="D78" s="820"/>
      <c r="E78" s="820"/>
      <c r="F78" s="820"/>
      <c r="G78" s="820"/>
      <c r="H78" s="820"/>
      <c r="I78" s="820"/>
      <c r="J78" s="845"/>
      <c r="K78" s="846">
        <f>$K$68*(1+$B$72/100)</f>
        <v>7955.1437999999998</v>
      </c>
    </row>
    <row r="79" spans="1:11" ht="3.45" customHeight="1" thickBot="1" x14ac:dyDescent="0.3">
      <c r="A79" s="847"/>
      <c r="B79" s="832"/>
      <c r="C79" s="848"/>
      <c r="D79" s="832"/>
      <c r="E79" s="832"/>
      <c r="F79" s="832"/>
      <c r="G79" s="832"/>
      <c r="H79" s="832"/>
      <c r="I79" s="832"/>
      <c r="J79" s="849"/>
      <c r="K79" s="850"/>
    </row>
    <row r="80" spans="1:11" ht="12" thickBot="1" x14ac:dyDescent="0.25">
      <c r="A80" s="690">
        <v>11</v>
      </c>
      <c r="B80" s="851"/>
      <c r="C80" s="669" t="s">
        <v>419</v>
      </c>
      <c r="D80" s="669"/>
      <c r="E80" s="699"/>
      <c r="F80" s="501"/>
      <c r="G80" s="669"/>
      <c r="H80" s="669"/>
      <c r="I80" s="669"/>
      <c r="J80" s="680"/>
      <c r="K80" s="852">
        <f>+B80/100*K75</f>
        <v>0</v>
      </c>
    </row>
    <row r="81" spans="1:11" ht="4.8" customHeight="1" x14ac:dyDescent="0.2">
      <c r="A81" s="853"/>
      <c r="B81" s="854"/>
      <c r="C81" s="673"/>
      <c r="D81" s="673"/>
      <c r="E81" s="855"/>
      <c r="F81" s="543"/>
      <c r="G81" s="673"/>
      <c r="H81" s="673"/>
      <c r="I81" s="673"/>
      <c r="J81" s="684"/>
      <c r="K81" s="951"/>
    </row>
    <row r="82" spans="1:11" ht="12" x14ac:dyDescent="0.25">
      <c r="A82" s="690">
        <v>12</v>
      </c>
      <c r="B82" s="1044" t="s">
        <v>540</v>
      </c>
      <c r="C82" s="669"/>
      <c r="D82" s="669"/>
      <c r="E82" s="699"/>
      <c r="F82" s="501"/>
      <c r="G82" s="669"/>
      <c r="H82" s="669"/>
      <c r="I82" s="669"/>
      <c r="J82" s="680"/>
      <c r="K82" s="977">
        <f>+K80+K75</f>
        <v>7955.1437999999998</v>
      </c>
    </row>
    <row r="83" spans="1:11" ht="2.25" customHeight="1" x14ac:dyDescent="0.2">
      <c r="A83" s="690"/>
      <c r="B83" s="978"/>
      <c r="C83" s="669"/>
      <c r="D83" s="669"/>
      <c r="E83" s="669"/>
      <c r="F83" s="669"/>
      <c r="G83" s="669"/>
      <c r="H83" s="669"/>
      <c r="I83" s="669"/>
      <c r="J83" s="680"/>
      <c r="K83" s="852"/>
    </row>
    <row r="84" spans="1:11" ht="3.45" customHeight="1" thickBot="1" x14ac:dyDescent="0.3">
      <c r="A84" s="1045"/>
      <c r="B84" s="832"/>
      <c r="C84" s="848"/>
      <c r="D84" s="832"/>
      <c r="E84" s="832"/>
      <c r="F84" s="832"/>
      <c r="G84" s="832"/>
      <c r="H84" s="832"/>
      <c r="I84" s="832"/>
      <c r="J84" s="861"/>
      <c r="K84" s="862"/>
    </row>
    <row r="85" spans="1:11" ht="12.6" thickBot="1" x14ac:dyDescent="0.3">
      <c r="A85" s="822">
        <v>13</v>
      </c>
      <c r="B85" s="1046">
        <v>19</v>
      </c>
      <c r="C85" s="820" t="s">
        <v>541</v>
      </c>
      <c r="D85" s="819"/>
      <c r="E85" s="819"/>
      <c r="F85" s="819"/>
      <c r="G85" s="819"/>
      <c r="H85" s="819"/>
      <c r="I85" s="819"/>
      <c r="J85" s="836" t="s">
        <v>28</v>
      </c>
      <c r="K85" s="864">
        <f>$B$85/100*K82</f>
        <v>1511.477322</v>
      </c>
    </row>
    <row r="86" spans="1:11" ht="5.0999999999999996" customHeight="1" x14ac:dyDescent="0.2">
      <c r="A86" s="837"/>
      <c r="B86" s="827"/>
      <c r="C86" s="828"/>
      <c r="D86" s="828"/>
      <c r="E86" s="828"/>
      <c r="F86" s="828"/>
      <c r="G86" s="828"/>
      <c r="H86" s="828"/>
      <c r="I86" s="828"/>
      <c r="J86" s="839"/>
      <c r="K86" s="840"/>
    </row>
    <row r="87" spans="1:11" ht="5.0999999999999996" customHeight="1" x14ac:dyDescent="0.25">
      <c r="A87" s="865"/>
      <c r="B87" s="866"/>
      <c r="C87" s="867"/>
      <c r="D87" s="867"/>
      <c r="E87" s="867"/>
      <c r="F87" s="867"/>
      <c r="G87" s="867"/>
      <c r="H87" s="867"/>
      <c r="I87" s="867"/>
      <c r="J87" s="867"/>
      <c r="K87" s="868"/>
    </row>
    <row r="88" spans="1:11" ht="12" x14ac:dyDescent="0.25">
      <c r="A88" s="841">
        <v>14</v>
      </c>
      <c r="B88" s="818" t="s">
        <v>531</v>
      </c>
      <c r="C88" s="819"/>
      <c r="D88" s="819"/>
      <c r="E88" s="820"/>
      <c r="F88" s="820"/>
      <c r="G88" s="820"/>
      <c r="H88" s="820"/>
      <c r="I88" s="820"/>
      <c r="J88" s="836" t="s">
        <v>28</v>
      </c>
      <c r="K88" s="844">
        <f>SUM(K85,K82)</f>
        <v>9466.6211220000005</v>
      </c>
    </row>
    <row r="89" spans="1:11" ht="5.0999999999999996" customHeight="1" x14ac:dyDescent="0.2">
      <c r="A89" s="869"/>
      <c r="B89" s="827"/>
      <c r="C89" s="828"/>
      <c r="D89" s="828"/>
      <c r="E89" s="828"/>
      <c r="F89" s="828"/>
      <c r="G89" s="828"/>
      <c r="H89" s="828"/>
      <c r="I89" s="828"/>
      <c r="J89" s="828"/>
      <c r="K89" s="840"/>
    </row>
  </sheetData>
  <sheetProtection algorithmName="SHA-512" hashValue="kq3cmSX6wTtLcA3rA5IcIhnZ3T6uM3ve9yuarOuWIblQ3OAEZB5c6gnPlDIz5EKKv42gKYzAc/hLpU2/adNHbg==" saltValue="B7ZoNfSi2RXjVOyObDHc9Q==" spinCount="100000" sheet="1" objects="1" scenarios="1" selectLockedCells="1"/>
  <protectedRanges>
    <protectedRange sqref="C30 J51 E58 I59:I60 B72 B80:B83" name="Bereich1"/>
    <protectedRange password="C69B" sqref="D57:E57 B57 I57:J57" name="kd2004_2_1"/>
    <protectedRange password="C69B" sqref="C57" name="kd2004_4_1_1"/>
  </protectedRanges>
  <mergeCells count="13">
    <mergeCell ref="F62:H62"/>
    <mergeCell ref="I62:J62"/>
    <mergeCell ref="I4:K4"/>
    <mergeCell ref="H21:J21"/>
    <mergeCell ref="H22:J22"/>
    <mergeCell ref="G36:J49"/>
    <mergeCell ref="K37:K38"/>
    <mergeCell ref="K41:K43"/>
    <mergeCell ref="B51:I51"/>
    <mergeCell ref="C57:D57"/>
    <mergeCell ref="C58:D58"/>
    <mergeCell ref="C59:D59"/>
    <mergeCell ref="C60:D60"/>
  </mergeCells>
  <pageMargins left="0.70866141732283472" right="0.70866141732283472" top="0.78740157480314965" bottom="0.78740157480314965" header="0.31496062992125984" footer="0.31496062992125984"/>
  <pageSetup paperSize="9" scale="68" orientation="portrait" r:id="rId1"/>
  <headerFooter>
    <oddHeader>&amp;L&amp;"Arial,Fett"Anlage &amp;A&amp;"Arial,Standard"
zum Vertrag Stadt .... /..............................................&amp;RAngebot vom .................</oddHeader>
    <oddFooter xml:space="preserve">&amp;L&amp;F&amp;RSeite &amp;P - &amp;N </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rgb="FFFFFF00"/>
    <pageSetUpPr fitToPage="1"/>
  </sheetPr>
  <dimension ref="A1:AC56"/>
  <sheetViews>
    <sheetView view="pageLayout" topLeftCell="A7" zoomScaleNormal="100" zoomScaleSheetLayoutView="100" workbookViewId="0">
      <selection activeCell="I16" sqref="I16"/>
    </sheetView>
  </sheetViews>
  <sheetFormatPr baseColWidth="10" defaultColWidth="9" defaultRowHeight="11.4" x14ac:dyDescent="0.2"/>
  <cols>
    <col min="1" max="1" width="4.21875" style="115" customWidth="1"/>
    <col min="2" max="2" width="16.88671875" style="115" customWidth="1"/>
    <col min="3" max="3" width="5.77734375" style="115" customWidth="1"/>
    <col min="4" max="4" width="19.88671875" style="115" customWidth="1"/>
    <col min="5" max="5" width="7" style="115" customWidth="1"/>
    <col min="6" max="6" width="11.21875" style="115" bestFit="1" customWidth="1"/>
    <col min="7" max="7" width="7.33203125" style="115" customWidth="1"/>
    <col min="8" max="8" width="3.21875" style="115" bestFit="1" customWidth="1"/>
    <col min="9" max="9" width="7.77734375" style="115" customWidth="1"/>
    <col min="10" max="10" width="9.21875" style="115" customWidth="1"/>
    <col min="11" max="11" width="13" style="115" customWidth="1"/>
    <col min="12" max="16384" width="9" style="115"/>
  </cols>
  <sheetData>
    <row r="1" spans="1:11" x14ac:dyDescent="0.2">
      <c r="A1" s="1047"/>
      <c r="B1" s="1048"/>
      <c r="C1" s="1048"/>
      <c r="D1" s="1048"/>
      <c r="E1" s="1048"/>
      <c r="F1" s="1048"/>
      <c r="G1" s="1048"/>
      <c r="H1" s="1048"/>
      <c r="I1" s="1048"/>
      <c r="J1" s="1048"/>
      <c r="K1" s="1049"/>
    </row>
    <row r="2" spans="1:11" ht="12" x14ac:dyDescent="0.25">
      <c r="A2" s="1050" t="s">
        <v>385</v>
      </c>
      <c r="B2" s="1051"/>
      <c r="C2" s="1051"/>
      <c r="D2" s="1051"/>
      <c r="E2" s="1051"/>
      <c r="F2" s="1051"/>
      <c r="G2" s="1052"/>
      <c r="H2" s="1052"/>
      <c r="I2" s="1052"/>
      <c r="J2" s="1052"/>
      <c r="K2" s="1053"/>
    </row>
    <row r="3" spans="1:11" x14ac:dyDescent="0.2">
      <c r="A3" s="1054"/>
      <c r="B3" s="1055"/>
      <c r="C3" s="1055"/>
      <c r="D3" s="1055"/>
      <c r="E3" s="1055"/>
      <c r="F3" s="1055"/>
      <c r="G3" s="1055"/>
      <c r="H3" s="1055"/>
      <c r="I3" s="1056"/>
      <c r="J3" s="1056"/>
      <c r="K3" s="1057"/>
    </row>
    <row r="4" spans="1:11" x14ac:dyDescent="0.2">
      <c r="A4" s="1058"/>
      <c r="B4" s="1059"/>
      <c r="C4" s="1060"/>
      <c r="D4" s="1060"/>
      <c r="E4" s="1060"/>
      <c r="F4" s="1060"/>
      <c r="G4" s="1060"/>
      <c r="H4" s="1060"/>
      <c r="I4" s="1060"/>
      <c r="J4" s="1060"/>
      <c r="K4" s="1061"/>
    </row>
    <row r="5" spans="1:11" ht="12" x14ac:dyDescent="0.25">
      <c r="A5" s="1062" t="s">
        <v>5</v>
      </c>
      <c r="B5" s="1063" t="s">
        <v>476</v>
      </c>
      <c r="C5" s="1052"/>
      <c r="D5" s="1052"/>
      <c r="E5" s="1052"/>
      <c r="F5" s="1052"/>
      <c r="G5" s="1064"/>
      <c r="H5" s="1065"/>
      <c r="I5" s="1052"/>
      <c r="J5" s="1052"/>
      <c r="K5" s="1066"/>
    </row>
    <row r="6" spans="1:11" ht="12" x14ac:dyDescent="0.25">
      <c r="A6" s="1062" t="s">
        <v>9</v>
      </c>
      <c r="B6" s="1063" t="s">
        <v>386</v>
      </c>
      <c r="C6" s="1067"/>
      <c r="D6" s="1068"/>
      <c r="E6" s="1068"/>
      <c r="F6" s="1068"/>
      <c r="G6" s="1052"/>
      <c r="H6" s="1052"/>
      <c r="I6" s="1052"/>
      <c r="J6" s="1052"/>
      <c r="K6" s="1066"/>
    </row>
    <row r="7" spans="1:11" x14ac:dyDescent="0.2">
      <c r="A7" s="1069"/>
      <c r="B7" s="1055"/>
      <c r="C7" s="1055"/>
      <c r="D7" s="1055"/>
      <c r="E7" s="1055"/>
      <c r="F7" s="1055"/>
      <c r="G7" s="1055"/>
      <c r="H7" s="1055"/>
      <c r="I7" s="1055"/>
      <c r="J7" s="1055"/>
      <c r="K7" s="1070"/>
    </row>
    <row r="8" spans="1:11" ht="6" customHeight="1" x14ac:dyDescent="0.2">
      <c r="A8" s="1054"/>
      <c r="B8" s="1055"/>
      <c r="C8" s="1055"/>
      <c r="D8" s="1055"/>
      <c r="E8" s="1055"/>
      <c r="F8" s="1055"/>
      <c r="G8" s="1055"/>
      <c r="H8" s="1055"/>
      <c r="I8" s="1055"/>
      <c r="J8" s="1055"/>
      <c r="K8" s="1070"/>
    </row>
    <row r="9" spans="1:11" x14ac:dyDescent="0.2">
      <c r="A9" s="1058"/>
      <c r="B9" s="1059"/>
      <c r="C9" s="1060"/>
      <c r="D9" s="1060"/>
      <c r="E9" s="1060"/>
      <c r="F9" s="1060"/>
      <c r="G9" s="1060"/>
      <c r="H9" s="1060"/>
      <c r="I9" s="1060"/>
      <c r="J9" s="1060"/>
      <c r="K9" s="1071"/>
    </row>
    <row r="10" spans="1:11" x14ac:dyDescent="0.2">
      <c r="A10" s="1072">
        <v>1</v>
      </c>
      <c r="B10" s="1073" t="s">
        <v>407</v>
      </c>
      <c r="C10" s="1052"/>
      <c r="D10" s="1052"/>
      <c r="E10" s="1052"/>
      <c r="F10" s="1052"/>
      <c r="G10" s="1052"/>
      <c r="H10" s="1052"/>
      <c r="I10" s="1052"/>
      <c r="J10" s="1052"/>
      <c r="K10" s="1074">
        <f>' Preisblatt'!J4</f>
        <v>197405.02</v>
      </c>
    </row>
    <row r="11" spans="1:11" x14ac:dyDescent="0.2">
      <c r="A11" s="1075"/>
      <c r="B11" s="1076"/>
      <c r="C11" s="1055"/>
      <c r="D11" s="1055"/>
      <c r="E11" s="1055"/>
      <c r="F11" s="1055"/>
      <c r="G11" s="1055"/>
      <c r="H11" s="1055"/>
      <c r="I11" s="1055"/>
      <c r="J11" s="1055"/>
      <c r="K11" s="1077"/>
    </row>
    <row r="12" spans="1:11" x14ac:dyDescent="0.2">
      <c r="A12" s="1075"/>
      <c r="B12" s="1076"/>
      <c r="C12" s="1055"/>
      <c r="D12" s="1055"/>
      <c r="E12" s="1055"/>
      <c r="F12" s="1055"/>
      <c r="G12" s="1055"/>
      <c r="H12" s="1055"/>
      <c r="I12" s="1055"/>
      <c r="J12" s="1078"/>
      <c r="K12" s="1079"/>
    </row>
    <row r="13" spans="1:11" ht="12" x14ac:dyDescent="0.25">
      <c r="A13" s="1080">
        <v>2</v>
      </c>
      <c r="B13" s="1059" t="s">
        <v>387</v>
      </c>
      <c r="C13" s="1060"/>
      <c r="D13" s="1060"/>
      <c r="E13" s="1060"/>
      <c r="F13" s="1060"/>
      <c r="G13" s="1060"/>
      <c r="H13" s="1060"/>
      <c r="I13" s="1060"/>
      <c r="J13" s="1081"/>
      <c r="K13" s="1082"/>
    </row>
    <row r="14" spans="1:11" ht="3.75" customHeight="1" x14ac:dyDescent="0.2">
      <c r="A14" s="1072"/>
      <c r="B14" s="1073"/>
      <c r="C14" s="1052"/>
      <c r="D14" s="1052"/>
      <c r="E14" s="1052"/>
      <c r="F14" s="1052"/>
      <c r="G14" s="1052"/>
      <c r="H14" s="1052"/>
      <c r="I14" s="1052"/>
      <c r="J14" s="1083"/>
      <c r="K14" s="1084"/>
    </row>
    <row r="15" spans="1:11" x14ac:dyDescent="0.2">
      <c r="A15" s="1072"/>
      <c r="B15" s="673" t="s">
        <v>428</v>
      </c>
      <c r="C15" s="1052"/>
      <c r="D15" s="1052"/>
      <c r="E15" s="1085" t="s">
        <v>47</v>
      </c>
      <c r="F15" s="1070" t="s">
        <v>388</v>
      </c>
      <c r="G15" s="1086" t="s">
        <v>370</v>
      </c>
      <c r="H15" s="1087" t="s">
        <v>371</v>
      </c>
      <c r="I15" s="1088" t="s">
        <v>376</v>
      </c>
      <c r="J15" s="1089" t="s">
        <v>389</v>
      </c>
      <c r="K15" s="1084"/>
    </row>
    <row r="16" spans="1:11" s="205" customFormat="1" ht="13.05" customHeight="1" x14ac:dyDescent="0.25">
      <c r="A16" s="1090" t="s">
        <v>14</v>
      </c>
      <c r="B16" s="1091" t="s">
        <v>390</v>
      </c>
      <c r="C16" s="1092"/>
      <c r="D16" s="1093"/>
      <c r="E16" s="1094"/>
      <c r="F16" s="1095"/>
      <c r="G16" s="1096">
        <v>26</v>
      </c>
      <c r="H16" s="1097" t="s">
        <v>391</v>
      </c>
      <c r="I16" s="481"/>
      <c r="J16" s="1098">
        <f>G16*I16</f>
        <v>0</v>
      </c>
      <c r="K16" s="1099" t="s">
        <v>392</v>
      </c>
    </row>
    <row r="17" spans="1:11" ht="12.75" customHeight="1" x14ac:dyDescent="0.2">
      <c r="A17" s="1100"/>
      <c r="B17" s="1101" t="s">
        <v>393</v>
      </c>
      <c r="C17" s="1102"/>
      <c r="D17" s="1103"/>
      <c r="E17" s="497"/>
      <c r="F17" s="1095">
        <f t="shared" ref="F17:F24" si="0">K$10*E17/100</f>
        <v>0</v>
      </c>
      <c r="G17" s="1096"/>
      <c r="H17" s="1097"/>
      <c r="I17" s="1098"/>
      <c r="J17" s="1098"/>
      <c r="K17" s="1104" t="s">
        <v>405</v>
      </c>
    </row>
    <row r="18" spans="1:11" x14ac:dyDescent="0.2">
      <c r="A18" s="1100"/>
      <c r="B18" s="1101" t="s">
        <v>394</v>
      </c>
      <c r="C18" s="1102"/>
      <c r="D18" s="1103"/>
      <c r="E18" s="1105"/>
      <c r="F18" s="1095"/>
      <c r="G18" s="1106">
        <v>30</v>
      </c>
      <c r="H18" s="1097" t="s">
        <v>377</v>
      </c>
      <c r="I18" s="481"/>
      <c r="J18" s="1098">
        <f>G18*I18</f>
        <v>0</v>
      </c>
      <c r="K18" s="1104"/>
    </row>
    <row r="19" spans="1:11" x14ac:dyDescent="0.2">
      <c r="A19" s="1100"/>
      <c r="B19" s="1101" t="s">
        <v>395</v>
      </c>
      <c r="C19" s="1102"/>
      <c r="D19" s="1103"/>
      <c r="E19" s="497"/>
      <c r="F19" s="1095">
        <f t="shared" si="0"/>
        <v>0</v>
      </c>
      <c r="G19" s="1096"/>
      <c r="H19" s="1097"/>
      <c r="I19" s="1098"/>
      <c r="J19" s="1098"/>
      <c r="K19" s="1104"/>
    </row>
    <row r="20" spans="1:11" x14ac:dyDescent="0.2">
      <c r="A20" s="1100"/>
      <c r="B20" s="1101" t="s">
        <v>396</v>
      </c>
      <c r="C20" s="1102"/>
      <c r="D20" s="1103"/>
      <c r="E20" s="497"/>
      <c r="F20" s="1095">
        <f t="shared" si="0"/>
        <v>0</v>
      </c>
      <c r="G20" s="1096"/>
      <c r="H20" s="1097"/>
      <c r="I20" s="1098"/>
      <c r="J20" s="1098"/>
      <c r="K20" s="1104"/>
    </row>
    <row r="21" spans="1:11" x14ac:dyDescent="0.2">
      <c r="A21" s="1100"/>
      <c r="B21" s="1101" t="s">
        <v>397</v>
      </c>
      <c r="C21" s="1102"/>
      <c r="D21" s="1103"/>
      <c r="E21" s="497"/>
      <c r="F21" s="1095">
        <f t="shared" si="0"/>
        <v>0</v>
      </c>
      <c r="G21" s="1096"/>
      <c r="H21" s="1097"/>
      <c r="I21" s="1098"/>
      <c r="J21" s="1098"/>
      <c r="K21" s="1104"/>
    </row>
    <row r="22" spans="1:11" x14ac:dyDescent="0.2">
      <c r="A22" s="1100"/>
      <c r="B22" s="1101" t="s">
        <v>398</v>
      </c>
      <c r="C22" s="1102"/>
      <c r="D22" s="1103"/>
      <c r="E22" s="1105"/>
      <c r="F22" s="1095"/>
      <c r="G22" s="1106">
        <v>10</v>
      </c>
      <c r="H22" s="1097" t="s">
        <v>377</v>
      </c>
      <c r="I22" s="481"/>
      <c r="J22" s="1098">
        <f>G22*I22</f>
        <v>0</v>
      </c>
      <c r="K22" s="1104"/>
    </row>
    <row r="23" spans="1:11" x14ac:dyDescent="0.2">
      <c r="A23" s="1100"/>
      <c r="B23" s="1101" t="s">
        <v>399</v>
      </c>
      <c r="C23" s="1102"/>
      <c r="D23" s="1103"/>
      <c r="E23" s="498"/>
      <c r="F23" s="1095">
        <f t="shared" si="0"/>
        <v>0</v>
      </c>
      <c r="G23" s="1107"/>
      <c r="H23" s="1108"/>
      <c r="I23" s="1109"/>
      <c r="J23" s="1098"/>
      <c r="K23" s="1104"/>
    </row>
    <row r="24" spans="1:11" x14ac:dyDescent="0.2">
      <c r="A24" s="1100"/>
      <c r="B24" s="1110" t="s">
        <v>439</v>
      </c>
      <c r="C24" s="1111"/>
      <c r="D24" s="1112"/>
      <c r="E24" s="499"/>
      <c r="F24" s="1113">
        <f t="shared" si="0"/>
        <v>0</v>
      </c>
      <c r="G24" s="1114"/>
      <c r="H24" s="1115"/>
      <c r="I24" s="1116"/>
      <c r="J24" s="1113"/>
      <c r="K24" s="1104"/>
    </row>
    <row r="25" spans="1:11" ht="13.2" x14ac:dyDescent="0.25">
      <c r="A25" s="1117" t="s">
        <v>16</v>
      </c>
      <c r="B25" s="1118" t="s">
        <v>400</v>
      </c>
      <c r="C25" s="1119"/>
      <c r="D25" s="1119"/>
      <c r="E25" s="1120"/>
      <c r="F25" s="1121">
        <f>SUM(F16:F24)</f>
        <v>0</v>
      </c>
      <c r="G25" s="1122"/>
      <c r="H25" s="1122"/>
      <c r="I25" s="1123"/>
      <c r="J25" s="1124">
        <f>SUM(J$16:J$23)</f>
        <v>0</v>
      </c>
      <c r="K25" s="1104"/>
    </row>
    <row r="26" spans="1:11" ht="12" x14ac:dyDescent="0.25">
      <c r="A26" s="1080">
        <v>3</v>
      </c>
      <c r="B26" s="1059" t="s">
        <v>401</v>
      </c>
      <c r="C26" s="1060"/>
      <c r="D26" s="1060"/>
      <c r="E26" s="1060"/>
      <c r="F26" s="1060"/>
      <c r="G26" s="1060"/>
      <c r="H26" s="1060"/>
      <c r="I26" s="1060"/>
      <c r="J26" s="1081"/>
      <c r="K26" s="1082"/>
    </row>
    <row r="27" spans="1:11" ht="3.75" customHeight="1" x14ac:dyDescent="0.2">
      <c r="A27" s="1072"/>
      <c r="B27" s="1073"/>
      <c r="C27" s="1052"/>
      <c r="D27" s="1052"/>
      <c r="E27" s="1052"/>
      <c r="F27" s="1052"/>
      <c r="G27" s="1052"/>
      <c r="H27" s="1052"/>
      <c r="I27" s="1052"/>
      <c r="J27" s="1083"/>
      <c r="K27" s="1084"/>
    </row>
    <row r="28" spans="1:11" x14ac:dyDescent="0.2">
      <c r="A28" s="1072"/>
      <c r="B28" s="673" t="s">
        <v>428</v>
      </c>
      <c r="C28" s="1055"/>
      <c r="D28" s="1055"/>
      <c r="E28" s="1125"/>
      <c r="F28" s="1052"/>
      <c r="G28" s="1126" t="s">
        <v>370</v>
      </c>
      <c r="H28" s="1087" t="s">
        <v>371</v>
      </c>
      <c r="I28" s="1088" t="s">
        <v>376</v>
      </c>
      <c r="J28" s="1089" t="s">
        <v>389</v>
      </c>
      <c r="K28" s="1084"/>
    </row>
    <row r="29" spans="1:11" s="205" customFormat="1" x14ac:dyDescent="0.2">
      <c r="A29" s="1127" t="s">
        <v>27</v>
      </c>
      <c r="B29" s="1091" t="s">
        <v>548</v>
      </c>
      <c r="C29" s="1092"/>
      <c r="D29" s="1092"/>
      <c r="E29" s="1092"/>
      <c r="F29" s="1093"/>
      <c r="G29" s="1098">
        <v>30</v>
      </c>
      <c r="H29" s="1097" t="s">
        <v>377</v>
      </c>
      <c r="I29" s="481"/>
      <c r="J29" s="1098">
        <f t="shared" ref="J29:J34" si="1">SUM(G29*I29)</f>
        <v>0</v>
      </c>
      <c r="K29" s="1104" t="s">
        <v>404</v>
      </c>
    </row>
    <row r="30" spans="1:11" x14ac:dyDescent="0.2">
      <c r="A30" s="1128"/>
      <c r="B30" s="1101" t="s">
        <v>543</v>
      </c>
      <c r="C30" s="1102"/>
      <c r="D30" s="1102"/>
      <c r="E30" s="1102"/>
      <c r="F30" s="1103"/>
      <c r="G30" s="1098">
        <v>25</v>
      </c>
      <c r="H30" s="1097" t="s">
        <v>377</v>
      </c>
      <c r="I30" s="481"/>
      <c r="J30" s="1098">
        <f t="shared" si="1"/>
        <v>0</v>
      </c>
      <c r="K30" s="1104"/>
    </row>
    <row r="31" spans="1:11" x14ac:dyDescent="0.2">
      <c r="A31" s="1128"/>
      <c r="B31" s="1101" t="s">
        <v>544</v>
      </c>
      <c r="C31" s="1102"/>
      <c r="D31" s="1102"/>
      <c r="E31" s="1102"/>
      <c r="F31" s="1103"/>
      <c r="G31" s="1098">
        <v>5</v>
      </c>
      <c r="H31" s="1097" t="s">
        <v>377</v>
      </c>
      <c r="I31" s="481"/>
      <c r="J31" s="1098">
        <f t="shared" si="1"/>
        <v>0</v>
      </c>
      <c r="K31" s="1104"/>
    </row>
    <row r="32" spans="1:11" x14ac:dyDescent="0.2">
      <c r="A32" s="1128"/>
      <c r="B32" s="1101" t="s">
        <v>545</v>
      </c>
      <c r="C32" s="1102"/>
      <c r="D32" s="1102"/>
      <c r="E32" s="1102"/>
      <c r="F32" s="1103"/>
      <c r="G32" s="1098">
        <v>10</v>
      </c>
      <c r="H32" s="1097" t="s">
        <v>377</v>
      </c>
      <c r="I32" s="481"/>
      <c r="J32" s="1098">
        <f t="shared" si="1"/>
        <v>0</v>
      </c>
      <c r="K32" s="1104"/>
    </row>
    <row r="33" spans="1:29" x14ac:dyDescent="0.2">
      <c r="A33" s="1128"/>
      <c r="B33" s="1101" t="s">
        <v>546</v>
      </c>
      <c r="C33" s="1102"/>
      <c r="D33" s="1102"/>
      <c r="E33" s="1102"/>
      <c r="F33" s="1103"/>
      <c r="G33" s="796">
        <v>10</v>
      </c>
      <c r="H33" s="1097" t="s">
        <v>377</v>
      </c>
      <c r="I33" s="481"/>
      <c r="J33" s="796">
        <f t="shared" ref="J33" si="2">SUM(G33*I33)</f>
        <v>0</v>
      </c>
      <c r="K33" s="1104"/>
    </row>
    <row r="34" spans="1:29" x14ac:dyDescent="0.2">
      <c r="A34" s="1128"/>
      <c r="B34" s="1101" t="s">
        <v>547</v>
      </c>
      <c r="C34" s="1102"/>
      <c r="D34" s="1102"/>
      <c r="E34" s="1102"/>
      <c r="F34" s="1103"/>
      <c r="G34" s="796">
        <v>10</v>
      </c>
      <c r="H34" s="1097" t="s">
        <v>377</v>
      </c>
      <c r="I34" s="481"/>
      <c r="J34" s="796">
        <f t="shared" si="1"/>
        <v>0</v>
      </c>
      <c r="K34" s="1104"/>
    </row>
    <row r="35" spans="1:29" x14ac:dyDescent="0.2">
      <c r="A35" s="1128"/>
      <c r="B35" s="1129"/>
      <c r="C35" s="1130"/>
      <c r="D35" s="1130"/>
      <c r="E35" s="1130"/>
      <c r="F35" s="1131"/>
      <c r="G35" s="1113"/>
      <c r="H35" s="1132"/>
      <c r="I35" s="1113"/>
      <c r="J35" s="1113"/>
      <c r="K35" s="1104"/>
    </row>
    <row r="36" spans="1:29" ht="13.2" x14ac:dyDescent="0.25">
      <c r="A36" s="1133" t="s">
        <v>30</v>
      </c>
      <c r="B36" s="1052" t="s">
        <v>402</v>
      </c>
      <c r="C36" s="1052"/>
      <c r="D36" s="1052"/>
      <c r="E36" s="1125"/>
      <c r="F36" s="1134"/>
      <c r="G36" s="1135"/>
      <c r="H36" s="1135"/>
      <c r="I36" s="1136"/>
      <c r="J36" s="1124">
        <f>SUM(J$29:J$35)</f>
        <v>0</v>
      </c>
      <c r="K36" s="1104"/>
    </row>
    <row r="37" spans="1:29" ht="6" customHeight="1" x14ac:dyDescent="0.2">
      <c r="A37" s="1137"/>
      <c r="B37" s="1059"/>
      <c r="C37" s="1060"/>
      <c r="D37" s="1060"/>
      <c r="E37" s="1060"/>
      <c r="F37" s="1060"/>
      <c r="G37" s="1060"/>
      <c r="H37" s="1060"/>
      <c r="I37" s="1060"/>
      <c r="J37" s="1060"/>
      <c r="K37" s="1138"/>
    </row>
    <row r="38" spans="1:29" ht="12" x14ac:dyDescent="0.25">
      <c r="A38" s="1139">
        <v>4</v>
      </c>
      <c r="B38" s="1140" t="s">
        <v>432</v>
      </c>
      <c r="C38" s="1141"/>
      <c r="D38" s="1141"/>
      <c r="E38" s="1142"/>
      <c r="F38" s="1142"/>
      <c r="G38" s="1142"/>
      <c r="H38" s="1142"/>
      <c r="I38" s="1142"/>
      <c r="J38" s="1142"/>
      <c r="K38" s="1143">
        <f>(F$25+J$25+J$36)</f>
        <v>0</v>
      </c>
    </row>
    <row r="39" spans="1:29" ht="6" customHeight="1" x14ac:dyDescent="0.2">
      <c r="A39" s="1144"/>
      <c r="B39" s="1145"/>
      <c r="C39" s="1146"/>
      <c r="D39" s="1146"/>
      <c r="E39" s="1146"/>
      <c r="F39" s="1146"/>
      <c r="G39" s="1146"/>
      <c r="H39" s="1146"/>
      <c r="I39" s="1146"/>
      <c r="J39" s="1147"/>
      <c r="K39" s="1148"/>
    </row>
    <row r="40" spans="1:29" ht="3.75" customHeight="1" x14ac:dyDescent="0.2">
      <c r="A40" s="1149"/>
      <c r="B40" s="1150"/>
      <c r="C40" s="1151"/>
      <c r="D40" s="1151"/>
      <c r="E40" s="1151"/>
      <c r="F40" s="1151"/>
      <c r="G40" s="1151"/>
      <c r="H40" s="1151"/>
      <c r="I40" s="1151"/>
      <c r="J40" s="1151"/>
      <c r="K40" s="1152"/>
    </row>
    <row r="41" spans="1:29" ht="12.6" thickBot="1" x14ac:dyDescent="0.3">
      <c r="A41" s="1153">
        <v>5</v>
      </c>
      <c r="B41" s="1154" t="s">
        <v>403</v>
      </c>
      <c r="C41" s="1142"/>
      <c r="D41" s="1142"/>
      <c r="E41" s="1142"/>
      <c r="F41" s="1142"/>
      <c r="G41" s="1142"/>
      <c r="H41" s="1142"/>
      <c r="I41" s="1142"/>
      <c r="J41" s="1142"/>
      <c r="K41" s="1155"/>
    </row>
    <row r="42" spans="1:29" ht="12" thickBot="1" x14ac:dyDescent="0.25">
      <c r="A42" s="1156" t="s">
        <v>46</v>
      </c>
      <c r="B42" s="9"/>
      <c r="C42" s="820" t="s">
        <v>50</v>
      </c>
      <c r="D42" s="820"/>
      <c r="E42" s="1142"/>
      <c r="F42" s="1142"/>
      <c r="G42" s="1142"/>
      <c r="H42" s="1142"/>
      <c r="I42" s="1142"/>
      <c r="J42" s="1157"/>
      <c r="K42" s="1158">
        <f>B$42/100*K$38</f>
        <v>0</v>
      </c>
      <c r="AC42" s="115" t="s">
        <v>406</v>
      </c>
    </row>
    <row r="43" spans="1:29" ht="3.15" customHeight="1" x14ac:dyDescent="0.2">
      <c r="A43" s="1159"/>
      <c r="B43" s="1160"/>
      <c r="C43" s="1146"/>
      <c r="D43" s="1146"/>
      <c r="E43" s="1146"/>
      <c r="F43" s="1146"/>
      <c r="G43" s="1146"/>
      <c r="H43" s="1146"/>
      <c r="I43" s="1146"/>
      <c r="J43" s="1161"/>
      <c r="K43" s="1162"/>
    </row>
    <row r="44" spans="1:29" ht="6" customHeight="1" x14ac:dyDescent="0.2">
      <c r="A44" s="1139"/>
      <c r="B44" s="1163"/>
      <c r="C44" s="1142"/>
      <c r="D44" s="1142"/>
      <c r="E44" s="1142"/>
      <c r="F44" s="1142"/>
      <c r="G44" s="1142"/>
      <c r="H44" s="1142"/>
      <c r="I44" s="1142"/>
      <c r="J44" s="1157"/>
      <c r="K44" s="1164"/>
    </row>
    <row r="45" spans="1:29" ht="12" x14ac:dyDescent="0.25">
      <c r="A45" s="1139">
        <v>6</v>
      </c>
      <c r="B45" s="1140" t="s">
        <v>431</v>
      </c>
      <c r="C45" s="1141"/>
      <c r="D45" s="1142"/>
      <c r="E45" s="1142"/>
      <c r="F45" s="1142"/>
      <c r="G45" s="1142"/>
      <c r="H45" s="1142"/>
      <c r="I45" s="1142"/>
      <c r="J45" s="1157"/>
      <c r="K45" s="1165">
        <f>K$38+K$42</f>
        <v>0</v>
      </c>
    </row>
    <row r="46" spans="1:29" ht="3.75" customHeight="1" x14ac:dyDescent="0.25">
      <c r="A46" s="1159"/>
      <c r="B46" s="1145"/>
      <c r="C46" s="1166"/>
      <c r="D46" s="1146"/>
      <c r="E46" s="1146"/>
      <c r="F46" s="1146"/>
      <c r="G46" s="1146"/>
      <c r="H46" s="1146"/>
      <c r="I46" s="1146"/>
      <c r="J46" s="1161"/>
      <c r="K46" s="1167"/>
    </row>
    <row r="47" spans="1:29" ht="3.45" customHeight="1" thickBot="1" x14ac:dyDescent="0.3">
      <c r="A47" s="1013"/>
      <c r="B47" s="666"/>
      <c r="C47" s="980"/>
      <c r="D47" s="666"/>
      <c r="E47" s="666"/>
      <c r="F47" s="666"/>
      <c r="G47" s="666"/>
      <c r="H47" s="666"/>
      <c r="I47" s="666"/>
      <c r="J47" s="983"/>
      <c r="K47" s="1168"/>
    </row>
    <row r="48" spans="1:29" ht="12" thickBot="1" x14ac:dyDescent="0.25">
      <c r="A48" s="873">
        <v>7</v>
      </c>
      <c r="B48" s="874"/>
      <c r="C48" s="669" t="s">
        <v>435</v>
      </c>
      <c r="D48" s="669"/>
      <c r="E48" s="699"/>
      <c r="F48" s="699"/>
      <c r="G48" s="699"/>
      <c r="H48" s="669"/>
      <c r="I48" s="494"/>
      <c r="J48" s="669"/>
      <c r="K48" s="1034">
        <f>+B48/100*K45</f>
        <v>0</v>
      </c>
    </row>
    <row r="49" spans="1:12" ht="2.25" customHeight="1" x14ac:dyDescent="0.2">
      <c r="A49" s="971"/>
      <c r="B49" s="854"/>
      <c r="C49" s="673"/>
      <c r="D49" s="673"/>
      <c r="E49" s="673"/>
      <c r="F49" s="673"/>
      <c r="G49" s="673"/>
      <c r="H49" s="673"/>
      <c r="I49" s="673"/>
      <c r="J49" s="673"/>
      <c r="K49" s="947"/>
    </row>
    <row r="50" spans="1:12" ht="11.55" customHeight="1" x14ac:dyDescent="0.25">
      <c r="A50" s="873">
        <v>8</v>
      </c>
      <c r="B50" s="1044" t="s">
        <v>527</v>
      </c>
      <c r="C50" s="669"/>
      <c r="D50" s="669"/>
      <c r="E50" s="669"/>
      <c r="F50" s="669"/>
      <c r="G50" s="669"/>
      <c r="H50" s="669"/>
      <c r="I50" s="669"/>
      <c r="J50" s="669"/>
      <c r="K50" s="1169">
        <f>+K48+K45</f>
        <v>0</v>
      </c>
    </row>
    <row r="51" spans="1:12" ht="3.45" customHeight="1" thickBot="1" x14ac:dyDescent="0.3">
      <c r="A51" s="908"/>
      <c r="B51" s="665"/>
      <c r="C51" s="980"/>
      <c r="D51" s="666"/>
      <c r="E51" s="666"/>
      <c r="F51" s="666"/>
      <c r="G51" s="666"/>
      <c r="H51" s="666"/>
      <c r="I51" s="666"/>
      <c r="J51" s="983"/>
      <c r="K51" s="1168"/>
    </row>
    <row r="52" spans="1:12" ht="12.6" thickBot="1" x14ac:dyDescent="0.3">
      <c r="A52" s="873">
        <v>9</v>
      </c>
      <c r="B52" s="985">
        <v>19</v>
      </c>
      <c r="C52" s="669" t="s">
        <v>437</v>
      </c>
      <c r="D52" s="965"/>
      <c r="E52" s="965"/>
      <c r="F52" s="965"/>
      <c r="G52" s="965"/>
      <c r="H52" s="965"/>
      <c r="I52" s="965"/>
      <c r="J52" s="716" t="s">
        <v>28</v>
      </c>
      <c r="K52" s="1170">
        <f>B$52/100*K$50</f>
        <v>0</v>
      </c>
      <c r="L52" s="495"/>
    </row>
    <row r="53" spans="1:12" ht="5.0999999999999996" customHeight="1" x14ac:dyDescent="0.2">
      <c r="A53" s="971"/>
      <c r="B53" s="672"/>
      <c r="C53" s="673"/>
      <c r="D53" s="673"/>
      <c r="E53" s="673"/>
      <c r="F53" s="673"/>
      <c r="G53" s="673"/>
      <c r="H53" s="673"/>
      <c r="I53" s="673"/>
      <c r="J53" s="973"/>
      <c r="K53" s="1171"/>
    </row>
    <row r="54" spans="1:12" ht="5.0999999999999996" customHeight="1" x14ac:dyDescent="0.25">
      <c r="A54" s="1172"/>
      <c r="B54" s="1173"/>
      <c r="C54" s="1174"/>
      <c r="D54" s="1174"/>
      <c r="E54" s="1174"/>
      <c r="F54" s="1174"/>
      <c r="G54" s="1174"/>
      <c r="H54" s="1174"/>
      <c r="I54" s="1174"/>
      <c r="J54" s="1174"/>
      <c r="K54" s="1175"/>
    </row>
    <row r="55" spans="1:12" ht="12" x14ac:dyDescent="0.25">
      <c r="A55" s="1139">
        <v>10</v>
      </c>
      <c r="B55" s="1140" t="s">
        <v>436</v>
      </c>
      <c r="C55" s="1141"/>
      <c r="D55" s="1141"/>
      <c r="E55" s="1142"/>
      <c r="F55" s="1142"/>
      <c r="G55" s="1142"/>
      <c r="H55" s="1142"/>
      <c r="I55" s="1142"/>
      <c r="J55" s="1176" t="s">
        <v>28</v>
      </c>
      <c r="K55" s="1165">
        <f>K$50+$K$52</f>
        <v>0</v>
      </c>
    </row>
    <row r="56" spans="1:12" ht="6" customHeight="1" thickBot="1" x14ac:dyDescent="0.25">
      <c r="A56" s="1177"/>
      <c r="B56" s="1178"/>
      <c r="C56" s="1179"/>
      <c r="D56" s="1179"/>
      <c r="E56" s="1179"/>
      <c r="F56" s="1179"/>
      <c r="G56" s="1179"/>
      <c r="H56" s="1179"/>
      <c r="I56" s="1179"/>
      <c r="J56" s="1179"/>
      <c r="K56" s="1180"/>
    </row>
  </sheetData>
  <sheetProtection algorithmName="SHA-512" hashValue="u3MlfkG2FosoE3m+/DaHFFRXIjLRBnMH0T6CIWtQJOBbTFOxeErJa0v4zPe4rDEqXXUHgGSHSy0YHC175Ww/fw==" saltValue="7dD5Mx2/D2IXyq9M0kurIQ==" spinCount="100000" sheet="1" objects="1" scenarios="1" selectLockedCells="1"/>
  <protectedRanges>
    <protectedRange password="C69B" sqref="D16:E24 I16:J24 D29:E35 I29:J35" name="kd2004_2"/>
    <protectedRange password="C69B" sqref="B16:B24 B29:B35" name="kd2004_4_1"/>
    <protectedRange password="C69B" sqref="K43 B42" name="kd2004_6"/>
    <protectedRange password="C69B" sqref="B5:D5" name="kd2004"/>
    <protectedRange sqref="B48:B50" name="Bereich1"/>
  </protectedRanges>
  <mergeCells count="18">
    <mergeCell ref="I23:I24"/>
    <mergeCell ref="B19:D19"/>
    <mergeCell ref="B20:D20"/>
    <mergeCell ref="B21:D21"/>
    <mergeCell ref="B22:D22"/>
    <mergeCell ref="B23:D23"/>
    <mergeCell ref="A2:F2"/>
    <mergeCell ref="I3:K3"/>
    <mergeCell ref="B16:D16"/>
    <mergeCell ref="B17:D17"/>
    <mergeCell ref="B18:D18"/>
    <mergeCell ref="B35:F35"/>
    <mergeCell ref="B29:F29"/>
    <mergeCell ref="B30:F30"/>
    <mergeCell ref="B31:F31"/>
    <mergeCell ref="B32:F32"/>
    <mergeCell ref="B34:F34"/>
    <mergeCell ref="B33:F33"/>
  </mergeCells>
  <pageMargins left="0.78740157480314965" right="0.6692913385826772" top="0.82677165354330717" bottom="0.43307086614173229" header="0.31496062992125984" footer="0.19685039370078741"/>
  <pageSetup paperSize="9" scale="32" orientation="portrait" r:id="rId1"/>
  <headerFooter alignWithMargins="0">
    <oddHeader>&amp;L&amp;"Arial,Fett"&amp;12Anlage &amp;A
&amp;"Arial,Standard"&amp;10zum Vertrag Stadt .... /..............................................&amp;RAngebot vom
.....................................</oddHeader>
    <oddFooter>&amp;L&amp;F&amp;RSeite &amp;P von &amp;N</oddFooter>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P46"/>
  <sheetViews>
    <sheetView topLeftCell="A4" zoomScale="85" zoomScaleNormal="85" zoomScaleSheetLayoutView="100" workbookViewId="0">
      <pane xSplit="4" ySplit="7" topLeftCell="E11" activePane="bottomRight" state="frozen"/>
      <selection activeCell="A4" sqref="A4"/>
      <selection pane="topRight" activeCell="D4" sqref="D4"/>
      <selection pane="bottomLeft" activeCell="A7" sqref="A7"/>
      <selection pane="bottomRight" activeCell="S36" sqref="S36"/>
    </sheetView>
  </sheetViews>
  <sheetFormatPr baseColWidth="10" defaultRowHeight="13.2" x14ac:dyDescent="0.25"/>
  <cols>
    <col min="1" max="1" width="6.33203125" style="426" customWidth="1"/>
    <col min="2" max="2" width="8.33203125" style="389" customWidth="1"/>
    <col min="3" max="3" width="10.33203125" style="389" customWidth="1"/>
    <col min="4" max="4" width="63" style="389" customWidth="1"/>
    <col min="5" max="6" width="12.77734375" style="399" customWidth="1"/>
    <col min="7" max="8" width="10.21875" style="399" customWidth="1"/>
    <col min="9" max="9" width="10.21875" style="428" customWidth="1"/>
    <col min="10" max="10" width="14.6640625" style="428" customWidth="1"/>
    <col min="11" max="11" width="12.109375" style="187" customWidth="1"/>
    <col min="12" max="12" width="17.33203125" style="187" customWidth="1"/>
    <col min="13" max="13" width="11.109375" style="187" customWidth="1"/>
    <col min="14" max="14" width="13.109375" style="187" customWidth="1"/>
    <col min="15" max="15" width="13" style="431" customWidth="1"/>
    <col min="16" max="16" width="11.33203125" style="187" customWidth="1"/>
    <col min="17" max="259" width="11.33203125" style="187"/>
    <col min="260" max="260" width="6.33203125" style="187" customWidth="1"/>
    <col min="261" max="261" width="8.33203125" style="187" customWidth="1"/>
    <col min="262" max="262" width="63" style="187" customWidth="1"/>
    <col min="263" max="265" width="0" style="187" hidden="1" customWidth="1"/>
    <col min="266" max="266" width="17.21875" style="187" customWidth="1"/>
    <col min="267" max="267" width="11.33203125" style="187" customWidth="1"/>
    <col min="268" max="268" width="10.88671875" style="187" customWidth="1"/>
    <col min="269" max="269" width="17.33203125" style="187" customWidth="1"/>
    <col min="270" max="270" width="13.109375" style="187" customWidth="1"/>
    <col min="271" max="271" width="12.33203125" style="187" customWidth="1"/>
    <col min="272" max="272" width="11.33203125" style="187" customWidth="1"/>
    <col min="273" max="515" width="11.33203125" style="187"/>
    <col min="516" max="516" width="6.33203125" style="187" customWidth="1"/>
    <col min="517" max="517" width="8.33203125" style="187" customWidth="1"/>
    <col min="518" max="518" width="63" style="187" customWidth="1"/>
    <col min="519" max="521" width="0" style="187" hidden="1" customWidth="1"/>
    <col min="522" max="522" width="17.21875" style="187" customWidth="1"/>
    <col min="523" max="523" width="11.33203125" style="187" customWidth="1"/>
    <col min="524" max="524" width="10.88671875" style="187" customWidth="1"/>
    <col min="525" max="525" width="17.33203125" style="187" customWidth="1"/>
    <col min="526" max="526" width="13.109375" style="187" customWidth="1"/>
    <col min="527" max="527" width="12.33203125" style="187" customWidth="1"/>
    <col min="528" max="528" width="11.33203125" style="187" customWidth="1"/>
    <col min="529" max="771" width="11.33203125" style="187"/>
    <col min="772" max="772" width="6.33203125" style="187" customWidth="1"/>
    <col min="773" max="773" width="8.33203125" style="187" customWidth="1"/>
    <col min="774" max="774" width="63" style="187" customWidth="1"/>
    <col min="775" max="777" width="0" style="187" hidden="1" customWidth="1"/>
    <col min="778" max="778" width="17.21875" style="187" customWidth="1"/>
    <col min="779" max="779" width="11.33203125" style="187" customWidth="1"/>
    <col min="780" max="780" width="10.88671875" style="187" customWidth="1"/>
    <col min="781" max="781" width="17.33203125" style="187" customWidth="1"/>
    <col min="782" max="782" width="13.109375" style="187" customWidth="1"/>
    <col min="783" max="783" width="12.33203125" style="187" customWidth="1"/>
    <col min="784" max="784" width="11.33203125" style="187" customWidth="1"/>
    <col min="785" max="1027" width="11.33203125" style="187"/>
    <col min="1028" max="1028" width="6.33203125" style="187" customWidth="1"/>
    <col min="1029" max="1029" width="8.33203125" style="187" customWidth="1"/>
    <col min="1030" max="1030" width="63" style="187" customWidth="1"/>
    <col min="1031" max="1033" width="0" style="187" hidden="1" customWidth="1"/>
    <col min="1034" max="1034" width="17.21875" style="187" customWidth="1"/>
    <col min="1035" max="1035" width="11.33203125" style="187" customWidth="1"/>
    <col min="1036" max="1036" width="10.88671875" style="187" customWidth="1"/>
    <col min="1037" max="1037" width="17.33203125" style="187" customWidth="1"/>
    <col min="1038" max="1038" width="13.109375" style="187" customWidth="1"/>
    <col min="1039" max="1039" width="12.33203125" style="187" customWidth="1"/>
    <col min="1040" max="1040" width="11.33203125" style="187" customWidth="1"/>
    <col min="1041" max="1283" width="11.33203125" style="187"/>
    <col min="1284" max="1284" width="6.33203125" style="187" customWidth="1"/>
    <col min="1285" max="1285" width="8.33203125" style="187" customWidth="1"/>
    <col min="1286" max="1286" width="63" style="187" customWidth="1"/>
    <col min="1287" max="1289" width="0" style="187" hidden="1" customWidth="1"/>
    <col min="1290" max="1290" width="17.21875" style="187" customWidth="1"/>
    <col min="1291" max="1291" width="11.33203125" style="187" customWidth="1"/>
    <col min="1292" max="1292" width="10.88671875" style="187" customWidth="1"/>
    <col min="1293" max="1293" width="17.33203125" style="187" customWidth="1"/>
    <col min="1294" max="1294" width="13.109375" style="187" customWidth="1"/>
    <col min="1295" max="1295" width="12.33203125" style="187" customWidth="1"/>
    <col min="1296" max="1296" width="11.33203125" style="187" customWidth="1"/>
    <col min="1297" max="1539" width="11.33203125" style="187"/>
    <col min="1540" max="1540" width="6.33203125" style="187" customWidth="1"/>
    <col min="1541" max="1541" width="8.33203125" style="187" customWidth="1"/>
    <col min="1542" max="1542" width="63" style="187" customWidth="1"/>
    <col min="1543" max="1545" width="0" style="187" hidden="1" customWidth="1"/>
    <col min="1546" max="1546" width="17.21875" style="187" customWidth="1"/>
    <col min="1547" max="1547" width="11.33203125" style="187" customWidth="1"/>
    <col min="1548" max="1548" width="10.88671875" style="187" customWidth="1"/>
    <col min="1549" max="1549" width="17.33203125" style="187" customWidth="1"/>
    <col min="1550" max="1550" width="13.109375" style="187" customWidth="1"/>
    <col min="1551" max="1551" width="12.33203125" style="187" customWidth="1"/>
    <col min="1552" max="1552" width="11.33203125" style="187" customWidth="1"/>
    <col min="1553" max="1795" width="11.33203125" style="187"/>
    <col min="1796" max="1796" width="6.33203125" style="187" customWidth="1"/>
    <col min="1797" max="1797" width="8.33203125" style="187" customWidth="1"/>
    <col min="1798" max="1798" width="63" style="187" customWidth="1"/>
    <col min="1799" max="1801" width="0" style="187" hidden="1" customWidth="1"/>
    <col min="1802" max="1802" width="17.21875" style="187" customWidth="1"/>
    <col min="1803" max="1803" width="11.33203125" style="187" customWidth="1"/>
    <col min="1804" max="1804" width="10.88671875" style="187" customWidth="1"/>
    <col min="1805" max="1805" width="17.33203125" style="187" customWidth="1"/>
    <col min="1806" max="1806" width="13.109375" style="187" customWidth="1"/>
    <col min="1807" max="1807" width="12.33203125" style="187" customWidth="1"/>
    <col min="1808" max="1808" width="11.33203125" style="187" customWidth="1"/>
    <col min="1809" max="2051" width="11.33203125" style="187"/>
    <col min="2052" max="2052" width="6.33203125" style="187" customWidth="1"/>
    <col min="2053" max="2053" width="8.33203125" style="187" customWidth="1"/>
    <col min="2054" max="2054" width="63" style="187" customWidth="1"/>
    <col min="2055" max="2057" width="0" style="187" hidden="1" customWidth="1"/>
    <col min="2058" max="2058" width="17.21875" style="187" customWidth="1"/>
    <col min="2059" max="2059" width="11.33203125" style="187" customWidth="1"/>
    <col min="2060" max="2060" width="10.88671875" style="187" customWidth="1"/>
    <col min="2061" max="2061" width="17.33203125" style="187" customWidth="1"/>
    <col min="2062" max="2062" width="13.109375" style="187" customWidth="1"/>
    <col min="2063" max="2063" width="12.33203125" style="187" customWidth="1"/>
    <col min="2064" max="2064" width="11.33203125" style="187" customWidth="1"/>
    <col min="2065" max="2307" width="11.33203125" style="187"/>
    <col min="2308" max="2308" width="6.33203125" style="187" customWidth="1"/>
    <col min="2309" max="2309" width="8.33203125" style="187" customWidth="1"/>
    <col min="2310" max="2310" width="63" style="187" customWidth="1"/>
    <col min="2311" max="2313" width="0" style="187" hidden="1" customWidth="1"/>
    <col min="2314" max="2314" width="17.21875" style="187" customWidth="1"/>
    <col min="2315" max="2315" width="11.33203125" style="187" customWidth="1"/>
    <col min="2316" max="2316" width="10.88671875" style="187" customWidth="1"/>
    <col min="2317" max="2317" width="17.33203125" style="187" customWidth="1"/>
    <col min="2318" max="2318" width="13.109375" style="187" customWidth="1"/>
    <col min="2319" max="2319" width="12.33203125" style="187" customWidth="1"/>
    <col min="2320" max="2320" width="11.33203125" style="187" customWidth="1"/>
    <col min="2321" max="2563" width="11.33203125" style="187"/>
    <col min="2564" max="2564" width="6.33203125" style="187" customWidth="1"/>
    <col min="2565" max="2565" width="8.33203125" style="187" customWidth="1"/>
    <col min="2566" max="2566" width="63" style="187" customWidth="1"/>
    <col min="2567" max="2569" width="0" style="187" hidden="1" customWidth="1"/>
    <col min="2570" max="2570" width="17.21875" style="187" customWidth="1"/>
    <col min="2571" max="2571" width="11.33203125" style="187" customWidth="1"/>
    <col min="2572" max="2572" width="10.88671875" style="187" customWidth="1"/>
    <col min="2573" max="2573" width="17.33203125" style="187" customWidth="1"/>
    <col min="2574" max="2574" width="13.109375" style="187" customWidth="1"/>
    <col min="2575" max="2575" width="12.33203125" style="187" customWidth="1"/>
    <col min="2576" max="2576" width="11.33203125" style="187" customWidth="1"/>
    <col min="2577" max="2819" width="11.33203125" style="187"/>
    <col min="2820" max="2820" width="6.33203125" style="187" customWidth="1"/>
    <col min="2821" max="2821" width="8.33203125" style="187" customWidth="1"/>
    <col min="2822" max="2822" width="63" style="187" customWidth="1"/>
    <col min="2823" max="2825" width="0" style="187" hidden="1" customWidth="1"/>
    <col min="2826" max="2826" width="17.21875" style="187" customWidth="1"/>
    <col min="2827" max="2827" width="11.33203125" style="187" customWidth="1"/>
    <col min="2828" max="2828" width="10.88671875" style="187" customWidth="1"/>
    <col min="2829" max="2829" width="17.33203125" style="187" customWidth="1"/>
    <col min="2830" max="2830" width="13.109375" style="187" customWidth="1"/>
    <col min="2831" max="2831" width="12.33203125" style="187" customWidth="1"/>
    <col min="2832" max="2832" width="11.33203125" style="187" customWidth="1"/>
    <col min="2833" max="3075" width="11.33203125" style="187"/>
    <col min="3076" max="3076" width="6.33203125" style="187" customWidth="1"/>
    <col min="3077" max="3077" width="8.33203125" style="187" customWidth="1"/>
    <col min="3078" max="3078" width="63" style="187" customWidth="1"/>
    <col min="3079" max="3081" width="0" style="187" hidden="1" customWidth="1"/>
    <col min="3082" max="3082" width="17.21875" style="187" customWidth="1"/>
    <col min="3083" max="3083" width="11.33203125" style="187" customWidth="1"/>
    <col min="3084" max="3084" width="10.88671875" style="187" customWidth="1"/>
    <col min="3085" max="3085" width="17.33203125" style="187" customWidth="1"/>
    <col min="3086" max="3086" width="13.109375" style="187" customWidth="1"/>
    <col min="3087" max="3087" width="12.33203125" style="187" customWidth="1"/>
    <col min="3088" max="3088" width="11.33203125" style="187" customWidth="1"/>
    <col min="3089" max="3331" width="11.33203125" style="187"/>
    <col min="3332" max="3332" width="6.33203125" style="187" customWidth="1"/>
    <col min="3333" max="3333" width="8.33203125" style="187" customWidth="1"/>
    <col min="3334" max="3334" width="63" style="187" customWidth="1"/>
    <col min="3335" max="3337" width="0" style="187" hidden="1" customWidth="1"/>
    <col min="3338" max="3338" width="17.21875" style="187" customWidth="1"/>
    <col min="3339" max="3339" width="11.33203125" style="187" customWidth="1"/>
    <col min="3340" max="3340" width="10.88671875" style="187" customWidth="1"/>
    <col min="3341" max="3341" width="17.33203125" style="187" customWidth="1"/>
    <col min="3342" max="3342" width="13.109375" style="187" customWidth="1"/>
    <col min="3343" max="3343" width="12.33203125" style="187" customWidth="1"/>
    <col min="3344" max="3344" width="11.33203125" style="187" customWidth="1"/>
    <col min="3345" max="3587" width="11.33203125" style="187"/>
    <col min="3588" max="3588" width="6.33203125" style="187" customWidth="1"/>
    <col min="3589" max="3589" width="8.33203125" style="187" customWidth="1"/>
    <col min="3590" max="3590" width="63" style="187" customWidth="1"/>
    <col min="3591" max="3593" width="0" style="187" hidden="1" customWidth="1"/>
    <col min="3594" max="3594" width="17.21875" style="187" customWidth="1"/>
    <col min="3595" max="3595" width="11.33203125" style="187" customWidth="1"/>
    <col min="3596" max="3596" width="10.88671875" style="187" customWidth="1"/>
    <col min="3597" max="3597" width="17.33203125" style="187" customWidth="1"/>
    <col min="3598" max="3598" width="13.109375" style="187" customWidth="1"/>
    <col min="3599" max="3599" width="12.33203125" style="187" customWidth="1"/>
    <col min="3600" max="3600" width="11.33203125" style="187" customWidth="1"/>
    <col min="3601" max="3843" width="11.33203125" style="187"/>
    <col min="3844" max="3844" width="6.33203125" style="187" customWidth="1"/>
    <col min="3845" max="3845" width="8.33203125" style="187" customWidth="1"/>
    <col min="3846" max="3846" width="63" style="187" customWidth="1"/>
    <col min="3847" max="3849" width="0" style="187" hidden="1" customWidth="1"/>
    <col min="3850" max="3850" width="17.21875" style="187" customWidth="1"/>
    <col min="3851" max="3851" width="11.33203125" style="187" customWidth="1"/>
    <col min="3852" max="3852" width="10.88671875" style="187" customWidth="1"/>
    <col min="3853" max="3853" width="17.33203125" style="187" customWidth="1"/>
    <col min="3854" max="3854" width="13.109375" style="187" customWidth="1"/>
    <col min="3855" max="3855" width="12.33203125" style="187" customWidth="1"/>
    <col min="3856" max="3856" width="11.33203125" style="187" customWidth="1"/>
    <col min="3857" max="4099" width="11.33203125" style="187"/>
    <col min="4100" max="4100" width="6.33203125" style="187" customWidth="1"/>
    <col min="4101" max="4101" width="8.33203125" style="187" customWidth="1"/>
    <col min="4102" max="4102" width="63" style="187" customWidth="1"/>
    <col min="4103" max="4105" width="0" style="187" hidden="1" customWidth="1"/>
    <col min="4106" max="4106" width="17.21875" style="187" customWidth="1"/>
    <col min="4107" max="4107" width="11.33203125" style="187" customWidth="1"/>
    <col min="4108" max="4108" width="10.88671875" style="187" customWidth="1"/>
    <col min="4109" max="4109" width="17.33203125" style="187" customWidth="1"/>
    <col min="4110" max="4110" width="13.109375" style="187" customWidth="1"/>
    <col min="4111" max="4111" width="12.33203125" style="187" customWidth="1"/>
    <col min="4112" max="4112" width="11.33203125" style="187" customWidth="1"/>
    <col min="4113" max="4355" width="11.33203125" style="187"/>
    <col min="4356" max="4356" width="6.33203125" style="187" customWidth="1"/>
    <col min="4357" max="4357" width="8.33203125" style="187" customWidth="1"/>
    <col min="4358" max="4358" width="63" style="187" customWidth="1"/>
    <col min="4359" max="4361" width="0" style="187" hidden="1" customWidth="1"/>
    <col min="4362" max="4362" width="17.21875" style="187" customWidth="1"/>
    <col min="4363" max="4363" width="11.33203125" style="187" customWidth="1"/>
    <col min="4364" max="4364" width="10.88671875" style="187" customWidth="1"/>
    <col min="4365" max="4365" width="17.33203125" style="187" customWidth="1"/>
    <col min="4366" max="4366" width="13.109375" style="187" customWidth="1"/>
    <col min="4367" max="4367" width="12.33203125" style="187" customWidth="1"/>
    <col min="4368" max="4368" width="11.33203125" style="187" customWidth="1"/>
    <col min="4369" max="4611" width="11.33203125" style="187"/>
    <col min="4612" max="4612" width="6.33203125" style="187" customWidth="1"/>
    <col min="4613" max="4613" width="8.33203125" style="187" customWidth="1"/>
    <col min="4614" max="4614" width="63" style="187" customWidth="1"/>
    <col min="4615" max="4617" width="0" style="187" hidden="1" customWidth="1"/>
    <col min="4618" max="4618" width="17.21875" style="187" customWidth="1"/>
    <col min="4619" max="4619" width="11.33203125" style="187" customWidth="1"/>
    <col min="4620" max="4620" width="10.88671875" style="187" customWidth="1"/>
    <col min="4621" max="4621" width="17.33203125" style="187" customWidth="1"/>
    <col min="4622" max="4622" width="13.109375" style="187" customWidth="1"/>
    <col min="4623" max="4623" width="12.33203125" style="187" customWidth="1"/>
    <col min="4624" max="4624" width="11.33203125" style="187" customWidth="1"/>
    <col min="4625" max="4867" width="11.33203125" style="187"/>
    <col min="4868" max="4868" width="6.33203125" style="187" customWidth="1"/>
    <col min="4869" max="4869" width="8.33203125" style="187" customWidth="1"/>
    <col min="4870" max="4870" width="63" style="187" customWidth="1"/>
    <col min="4871" max="4873" width="0" style="187" hidden="1" customWidth="1"/>
    <col min="4874" max="4874" width="17.21875" style="187" customWidth="1"/>
    <col min="4875" max="4875" width="11.33203125" style="187" customWidth="1"/>
    <col min="4876" max="4876" width="10.88671875" style="187" customWidth="1"/>
    <col min="4877" max="4877" width="17.33203125" style="187" customWidth="1"/>
    <col min="4878" max="4878" width="13.109375" style="187" customWidth="1"/>
    <col min="4879" max="4879" width="12.33203125" style="187" customWidth="1"/>
    <col min="4880" max="4880" width="11.33203125" style="187" customWidth="1"/>
    <col min="4881" max="5123" width="11.33203125" style="187"/>
    <col min="5124" max="5124" width="6.33203125" style="187" customWidth="1"/>
    <col min="5125" max="5125" width="8.33203125" style="187" customWidth="1"/>
    <col min="5126" max="5126" width="63" style="187" customWidth="1"/>
    <col min="5127" max="5129" width="0" style="187" hidden="1" customWidth="1"/>
    <col min="5130" max="5130" width="17.21875" style="187" customWidth="1"/>
    <col min="5131" max="5131" width="11.33203125" style="187" customWidth="1"/>
    <col min="5132" max="5132" width="10.88671875" style="187" customWidth="1"/>
    <col min="5133" max="5133" width="17.33203125" style="187" customWidth="1"/>
    <col min="5134" max="5134" width="13.109375" style="187" customWidth="1"/>
    <col min="5135" max="5135" width="12.33203125" style="187" customWidth="1"/>
    <col min="5136" max="5136" width="11.33203125" style="187" customWidth="1"/>
    <col min="5137" max="5379" width="11.33203125" style="187"/>
    <col min="5380" max="5380" width="6.33203125" style="187" customWidth="1"/>
    <col min="5381" max="5381" width="8.33203125" style="187" customWidth="1"/>
    <col min="5382" max="5382" width="63" style="187" customWidth="1"/>
    <col min="5383" max="5385" width="0" style="187" hidden="1" customWidth="1"/>
    <col min="5386" max="5386" width="17.21875" style="187" customWidth="1"/>
    <col min="5387" max="5387" width="11.33203125" style="187" customWidth="1"/>
    <col min="5388" max="5388" width="10.88671875" style="187" customWidth="1"/>
    <col min="5389" max="5389" width="17.33203125" style="187" customWidth="1"/>
    <col min="5390" max="5390" width="13.109375" style="187" customWidth="1"/>
    <col min="5391" max="5391" width="12.33203125" style="187" customWidth="1"/>
    <col min="5392" max="5392" width="11.33203125" style="187" customWidth="1"/>
    <col min="5393" max="5635" width="11.33203125" style="187"/>
    <col min="5636" max="5636" width="6.33203125" style="187" customWidth="1"/>
    <col min="5637" max="5637" width="8.33203125" style="187" customWidth="1"/>
    <col min="5638" max="5638" width="63" style="187" customWidth="1"/>
    <col min="5639" max="5641" width="0" style="187" hidden="1" customWidth="1"/>
    <col min="5642" max="5642" width="17.21875" style="187" customWidth="1"/>
    <col min="5643" max="5643" width="11.33203125" style="187" customWidth="1"/>
    <col min="5644" max="5644" width="10.88671875" style="187" customWidth="1"/>
    <col min="5645" max="5645" width="17.33203125" style="187" customWidth="1"/>
    <col min="5646" max="5646" width="13.109375" style="187" customWidth="1"/>
    <col min="5647" max="5647" width="12.33203125" style="187" customWidth="1"/>
    <col min="5648" max="5648" width="11.33203125" style="187" customWidth="1"/>
    <col min="5649" max="5891" width="11.33203125" style="187"/>
    <col min="5892" max="5892" width="6.33203125" style="187" customWidth="1"/>
    <col min="5893" max="5893" width="8.33203125" style="187" customWidth="1"/>
    <col min="5894" max="5894" width="63" style="187" customWidth="1"/>
    <col min="5895" max="5897" width="0" style="187" hidden="1" customWidth="1"/>
    <col min="5898" max="5898" width="17.21875" style="187" customWidth="1"/>
    <col min="5899" max="5899" width="11.33203125" style="187" customWidth="1"/>
    <col min="5900" max="5900" width="10.88671875" style="187" customWidth="1"/>
    <col min="5901" max="5901" width="17.33203125" style="187" customWidth="1"/>
    <col min="5902" max="5902" width="13.109375" style="187" customWidth="1"/>
    <col min="5903" max="5903" width="12.33203125" style="187" customWidth="1"/>
    <col min="5904" max="5904" width="11.33203125" style="187" customWidth="1"/>
    <col min="5905" max="6147" width="11.33203125" style="187"/>
    <col min="6148" max="6148" width="6.33203125" style="187" customWidth="1"/>
    <col min="6149" max="6149" width="8.33203125" style="187" customWidth="1"/>
    <col min="6150" max="6150" width="63" style="187" customWidth="1"/>
    <col min="6151" max="6153" width="0" style="187" hidden="1" customWidth="1"/>
    <col min="6154" max="6154" width="17.21875" style="187" customWidth="1"/>
    <col min="6155" max="6155" width="11.33203125" style="187" customWidth="1"/>
    <col min="6156" max="6156" width="10.88671875" style="187" customWidth="1"/>
    <col min="6157" max="6157" width="17.33203125" style="187" customWidth="1"/>
    <col min="6158" max="6158" width="13.109375" style="187" customWidth="1"/>
    <col min="6159" max="6159" width="12.33203125" style="187" customWidth="1"/>
    <col min="6160" max="6160" width="11.33203125" style="187" customWidth="1"/>
    <col min="6161" max="6403" width="11.33203125" style="187"/>
    <col min="6404" max="6404" width="6.33203125" style="187" customWidth="1"/>
    <col min="6405" max="6405" width="8.33203125" style="187" customWidth="1"/>
    <col min="6406" max="6406" width="63" style="187" customWidth="1"/>
    <col min="6407" max="6409" width="0" style="187" hidden="1" customWidth="1"/>
    <col min="6410" max="6410" width="17.21875" style="187" customWidth="1"/>
    <col min="6411" max="6411" width="11.33203125" style="187" customWidth="1"/>
    <col min="6412" max="6412" width="10.88671875" style="187" customWidth="1"/>
    <col min="6413" max="6413" width="17.33203125" style="187" customWidth="1"/>
    <col min="6414" max="6414" width="13.109375" style="187" customWidth="1"/>
    <col min="6415" max="6415" width="12.33203125" style="187" customWidth="1"/>
    <col min="6416" max="6416" width="11.33203125" style="187" customWidth="1"/>
    <col min="6417" max="6659" width="11.33203125" style="187"/>
    <col min="6660" max="6660" width="6.33203125" style="187" customWidth="1"/>
    <col min="6661" max="6661" width="8.33203125" style="187" customWidth="1"/>
    <col min="6662" max="6662" width="63" style="187" customWidth="1"/>
    <col min="6663" max="6665" width="0" style="187" hidden="1" customWidth="1"/>
    <col min="6666" max="6666" width="17.21875" style="187" customWidth="1"/>
    <col min="6667" max="6667" width="11.33203125" style="187" customWidth="1"/>
    <col min="6668" max="6668" width="10.88671875" style="187" customWidth="1"/>
    <col min="6669" max="6669" width="17.33203125" style="187" customWidth="1"/>
    <col min="6670" max="6670" width="13.109375" style="187" customWidth="1"/>
    <col min="6671" max="6671" width="12.33203125" style="187" customWidth="1"/>
    <col min="6672" max="6672" width="11.33203125" style="187" customWidth="1"/>
    <col min="6673" max="6915" width="11.33203125" style="187"/>
    <col min="6916" max="6916" width="6.33203125" style="187" customWidth="1"/>
    <col min="6917" max="6917" width="8.33203125" style="187" customWidth="1"/>
    <col min="6918" max="6918" width="63" style="187" customWidth="1"/>
    <col min="6919" max="6921" width="0" style="187" hidden="1" customWidth="1"/>
    <col min="6922" max="6922" width="17.21875" style="187" customWidth="1"/>
    <col min="6923" max="6923" width="11.33203125" style="187" customWidth="1"/>
    <col min="6924" max="6924" width="10.88671875" style="187" customWidth="1"/>
    <col min="6925" max="6925" width="17.33203125" style="187" customWidth="1"/>
    <col min="6926" max="6926" width="13.109375" style="187" customWidth="1"/>
    <col min="6927" max="6927" width="12.33203125" style="187" customWidth="1"/>
    <col min="6928" max="6928" width="11.33203125" style="187" customWidth="1"/>
    <col min="6929" max="7171" width="11.33203125" style="187"/>
    <col min="7172" max="7172" width="6.33203125" style="187" customWidth="1"/>
    <col min="7173" max="7173" width="8.33203125" style="187" customWidth="1"/>
    <col min="7174" max="7174" width="63" style="187" customWidth="1"/>
    <col min="7175" max="7177" width="0" style="187" hidden="1" customWidth="1"/>
    <col min="7178" max="7178" width="17.21875" style="187" customWidth="1"/>
    <col min="7179" max="7179" width="11.33203125" style="187" customWidth="1"/>
    <col min="7180" max="7180" width="10.88671875" style="187" customWidth="1"/>
    <col min="7181" max="7181" width="17.33203125" style="187" customWidth="1"/>
    <col min="7182" max="7182" width="13.109375" style="187" customWidth="1"/>
    <col min="7183" max="7183" width="12.33203125" style="187" customWidth="1"/>
    <col min="7184" max="7184" width="11.33203125" style="187" customWidth="1"/>
    <col min="7185" max="7427" width="11.33203125" style="187"/>
    <col min="7428" max="7428" width="6.33203125" style="187" customWidth="1"/>
    <col min="7429" max="7429" width="8.33203125" style="187" customWidth="1"/>
    <col min="7430" max="7430" width="63" style="187" customWidth="1"/>
    <col min="7431" max="7433" width="0" style="187" hidden="1" customWidth="1"/>
    <col min="7434" max="7434" width="17.21875" style="187" customWidth="1"/>
    <col min="7435" max="7435" width="11.33203125" style="187" customWidth="1"/>
    <col min="7436" max="7436" width="10.88671875" style="187" customWidth="1"/>
    <col min="7437" max="7437" width="17.33203125" style="187" customWidth="1"/>
    <col min="7438" max="7438" width="13.109375" style="187" customWidth="1"/>
    <col min="7439" max="7439" width="12.33203125" style="187" customWidth="1"/>
    <col min="7440" max="7440" width="11.33203125" style="187" customWidth="1"/>
    <col min="7441" max="7683" width="11.33203125" style="187"/>
    <col min="7684" max="7684" width="6.33203125" style="187" customWidth="1"/>
    <col min="7685" max="7685" width="8.33203125" style="187" customWidth="1"/>
    <col min="7686" max="7686" width="63" style="187" customWidth="1"/>
    <col min="7687" max="7689" width="0" style="187" hidden="1" customWidth="1"/>
    <col min="7690" max="7690" width="17.21875" style="187" customWidth="1"/>
    <col min="7691" max="7691" width="11.33203125" style="187" customWidth="1"/>
    <col min="7692" max="7692" width="10.88671875" style="187" customWidth="1"/>
    <col min="7693" max="7693" width="17.33203125" style="187" customWidth="1"/>
    <col min="7694" max="7694" width="13.109375" style="187" customWidth="1"/>
    <col min="7695" max="7695" width="12.33203125" style="187" customWidth="1"/>
    <col min="7696" max="7696" width="11.33203125" style="187" customWidth="1"/>
    <col min="7697" max="7939" width="11.33203125" style="187"/>
    <col min="7940" max="7940" width="6.33203125" style="187" customWidth="1"/>
    <col min="7941" max="7941" width="8.33203125" style="187" customWidth="1"/>
    <col min="7942" max="7942" width="63" style="187" customWidth="1"/>
    <col min="7943" max="7945" width="0" style="187" hidden="1" customWidth="1"/>
    <col min="7946" max="7946" width="17.21875" style="187" customWidth="1"/>
    <col min="7947" max="7947" width="11.33203125" style="187" customWidth="1"/>
    <col min="7948" max="7948" width="10.88671875" style="187" customWidth="1"/>
    <col min="7949" max="7949" width="17.33203125" style="187" customWidth="1"/>
    <col min="7950" max="7950" width="13.109375" style="187" customWidth="1"/>
    <col min="7951" max="7951" width="12.33203125" style="187" customWidth="1"/>
    <col min="7952" max="7952" width="11.33203125" style="187" customWidth="1"/>
    <col min="7953" max="8195" width="11.33203125" style="187"/>
    <col min="8196" max="8196" width="6.33203125" style="187" customWidth="1"/>
    <col min="8197" max="8197" width="8.33203125" style="187" customWidth="1"/>
    <col min="8198" max="8198" width="63" style="187" customWidth="1"/>
    <col min="8199" max="8201" width="0" style="187" hidden="1" customWidth="1"/>
    <col min="8202" max="8202" width="17.21875" style="187" customWidth="1"/>
    <col min="8203" max="8203" width="11.33203125" style="187" customWidth="1"/>
    <col min="8204" max="8204" width="10.88671875" style="187" customWidth="1"/>
    <col min="8205" max="8205" width="17.33203125" style="187" customWidth="1"/>
    <col min="8206" max="8206" width="13.109375" style="187" customWidth="1"/>
    <col min="8207" max="8207" width="12.33203125" style="187" customWidth="1"/>
    <col min="8208" max="8208" width="11.33203125" style="187" customWidth="1"/>
    <col min="8209" max="8451" width="11.33203125" style="187"/>
    <col min="8452" max="8452" width="6.33203125" style="187" customWidth="1"/>
    <col min="8453" max="8453" width="8.33203125" style="187" customWidth="1"/>
    <col min="8454" max="8454" width="63" style="187" customWidth="1"/>
    <col min="8455" max="8457" width="0" style="187" hidden="1" customWidth="1"/>
    <col min="8458" max="8458" width="17.21875" style="187" customWidth="1"/>
    <col min="8459" max="8459" width="11.33203125" style="187" customWidth="1"/>
    <col min="8460" max="8460" width="10.88671875" style="187" customWidth="1"/>
    <col min="8461" max="8461" width="17.33203125" style="187" customWidth="1"/>
    <col min="8462" max="8462" width="13.109375" style="187" customWidth="1"/>
    <col min="8463" max="8463" width="12.33203125" style="187" customWidth="1"/>
    <col min="8464" max="8464" width="11.33203125" style="187" customWidth="1"/>
    <col min="8465" max="8707" width="11.33203125" style="187"/>
    <col min="8708" max="8708" width="6.33203125" style="187" customWidth="1"/>
    <col min="8709" max="8709" width="8.33203125" style="187" customWidth="1"/>
    <col min="8710" max="8710" width="63" style="187" customWidth="1"/>
    <col min="8711" max="8713" width="0" style="187" hidden="1" customWidth="1"/>
    <col min="8714" max="8714" width="17.21875" style="187" customWidth="1"/>
    <col min="8715" max="8715" width="11.33203125" style="187" customWidth="1"/>
    <col min="8716" max="8716" width="10.88671875" style="187" customWidth="1"/>
    <col min="8717" max="8717" width="17.33203125" style="187" customWidth="1"/>
    <col min="8718" max="8718" width="13.109375" style="187" customWidth="1"/>
    <col min="8719" max="8719" width="12.33203125" style="187" customWidth="1"/>
    <col min="8720" max="8720" width="11.33203125" style="187" customWidth="1"/>
    <col min="8721" max="8963" width="11.33203125" style="187"/>
    <col min="8964" max="8964" width="6.33203125" style="187" customWidth="1"/>
    <col min="8965" max="8965" width="8.33203125" style="187" customWidth="1"/>
    <col min="8966" max="8966" width="63" style="187" customWidth="1"/>
    <col min="8967" max="8969" width="0" style="187" hidden="1" customWidth="1"/>
    <col min="8970" max="8970" width="17.21875" style="187" customWidth="1"/>
    <col min="8971" max="8971" width="11.33203125" style="187" customWidth="1"/>
    <col min="8972" max="8972" width="10.88671875" style="187" customWidth="1"/>
    <col min="8973" max="8973" width="17.33203125" style="187" customWidth="1"/>
    <col min="8974" max="8974" width="13.109375" style="187" customWidth="1"/>
    <col min="8975" max="8975" width="12.33203125" style="187" customWidth="1"/>
    <col min="8976" max="8976" width="11.33203125" style="187" customWidth="1"/>
    <col min="8977" max="9219" width="11.33203125" style="187"/>
    <col min="9220" max="9220" width="6.33203125" style="187" customWidth="1"/>
    <col min="9221" max="9221" width="8.33203125" style="187" customWidth="1"/>
    <col min="9222" max="9222" width="63" style="187" customWidth="1"/>
    <col min="9223" max="9225" width="0" style="187" hidden="1" customWidth="1"/>
    <col min="9226" max="9226" width="17.21875" style="187" customWidth="1"/>
    <col min="9227" max="9227" width="11.33203125" style="187" customWidth="1"/>
    <col min="9228" max="9228" width="10.88671875" style="187" customWidth="1"/>
    <col min="9229" max="9229" width="17.33203125" style="187" customWidth="1"/>
    <col min="9230" max="9230" width="13.109375" style="187" customWidth="1"/>
    <col min="9231" max="9231" width="12.33203125" style="187" customWidth="1"/>
    <col min="9232" max="9232" width="11.33203125" style="187" customWidth="1"/>
    <col min="9233" max="9475" width="11.33203125" style="187"/>
    <col min="9476" max="9476" width="6.33203125" style="187" customWidth="1"/>
    <col min="9477" max="9477" width="8.33203125" style="187" customWidth="1"/>
    <col min="9478" max="9478" width="63" style="187" customWidth="1"/>
    <col min="9479" max="9481" width="0" style="187" hidden="1" customWidth="1"/>
    <col min="9482" max="9482" width="17.21875" style="187" customWidth="1"/>
    <col min="9483" max="9483" width="11.33203125" style="187" customWidth="1"/>
    <col min="9484" max="9484" width="10.88671875" style="187" customWidth="1"/>
    <col min="9485" max="9485" width="17.33203125" style="187" customWidth="1"/>
    <col min="9486" max="9486" width="13.109375" style="187" customWidth="1"/>
    <col min="9487" max="9487" width="12.33203125" style="187" customWidth="1"/>
    <col min="9488" max="9488" width="11.33203125" style="187" customWidth="1"/>
    <col min="9489" max="9731" width="11.33203125" style="187"/>
    <col min="9732" max="9732" width="6.33203125" style="187" customWidth="1"/>
    <col min="9733" max="9733" width="8.33203125" style="187" customWidth="1"/>
    <col min="9734" max="9734" width="63" style="187" customWidth="1"/>
    <col min="9735" max="9737" width="0" style="187" hidden="1" customWidth="1"/>
    <col min="9738" max="9738" width="17.21875" style="187" customWidth="1"/>
    <col min="9739" max="9739" width="11.33203125" style="187" customWidth="1"/>
    <col min="9740" max="9740" width="10.88671875" style="187" customWidth="1"/>
    <col min="9741" max="9741" width="17.33203125" style="187" customWidth="1"/>
    <col min="9742" max="9742" width="13.109375" style="187" customWidth="1"/>
    <col min="9743" max="9743" width="12.33203125" style="187" customWidth="1"/>
    <col min="9744" max="9744" width="11.33203125" style="187" customWidth="1"/>
    <col min="9745" max="9987" width="11.33203125" style="187"/>
    <col min="9988" max="9988" width="6.33203125" style="187" customWidth="1"/>
    <col min="9989" max="9989" width="8.33203125" style="187" customWidth="1"/>
    <col min="9990" max="9990" width="63" style="187" customWidth="1"/>
    <col min="9991" max="9993" width="0" style="187" hidden="1" customWidth="1"/>
    <col min="9994" max="9994" width="17.21875" style="187" customWidth="1"/>
    <col min="9995" max="9995" width="11.33203125" style="187" customWidth="1"/>
    <col min="9996" max="9996" width="10.88671875" style="187" customWidth="1"/>
    <col min="9997" max="9997" width="17.33203125" style="187" customWidth="1"/>
    <col min="9998" max="9998" width="13.109375" style="187" customWidth="1"/>
    <col min="9999" max="9999" width="12.33203125" style="187" customWidth="1"/>
    <col min="10000" max="10000" width="11.33203125" style="187" customWidth="1"/>
    <col min="10001" max="10243" width="11.33203125" style="187"/>
    <col min="10244" max="10244" width="6.33203125" style="187" customWidth="1"/>
    <col min="10245" max="10245" width="8.33203125" style="187" customWidth="1"/>
    <col min="10246" max="10246" width="63" style="187" customWidth="1"/>
    <col min="10247" max="10249" width="0" style="187" hidden="1" customWidth="1"/>
    <col min="10250" max="10250" width="17.21875" style="187" customWidth="1"/>
    <col min="10251" max="10251" width="11.33203125" style="187" customWidth="1"/>
    <col min="10252" max="10252" width="10.88671875" style="187" customWidth="1"/>
    <col min="10253" max="10253" width="17.33203125" style="187" customWidth="1"/>
    <col min="10254" max="10254" width="13.109375" style="187" customWidth="1"/>
    <col min="10255" max="10255" width="12.33203125" style="187" customWidth="1"/>
    <col min="10256" max="10256" width="11.33203125" style="187" customWidth="1"/>
    <col min="10257" max="10499" width="11.33203125" style="187"/>
    <col min="10500" max="10500" width="6.33203125" style="187" customWidth="1"/>
    <col min="10501" max="10501" width="8.33203125" style="187" customWidth="1"/>
    <col min="10502" max="10502" width="63" style="187" customWidth="1"/>
    <col min="10503" max="10505" width="0" style="187" hidden="1" customWidth="1"/>
    <col min="10506" max="10506" width="17.21875" style="187" customWidth="1"/>
    <col min="10507" max="10507" width="11.33203125" style="187" customWidth="1"/>
    <col min="10508" max="10508" width="10.88671875" style="187" customWidth="1"/>
    <col min="10509" max="10509" width="17.33203125" style="187" customWidth="1"/>
    <col min="10510" max="10510" width="13.109375" style="187" customWidth="1"/>
    <col min="10511" max="10511" width="12.33203125" style="187" customWidth="1"/>
    <col min="10512" max="10512" width="11.33203125" style="187" customWidth="1"/>
    <col min="10513" max="10755" width="11.33203125" style="187"/>
    <col min="10756" max="10756" width="6.33203125" style="187" customWidth="1"/>
    <col min="10757" max="10757" width="8.33203125" style="187" customWidth="1"/>
    <col min="10758" max="10758" width="63" style="187" customWidth="1"/>
    <col min="10759" max="10761" width="0" style="187" hidden="1" customWidth="1"/>
    <col min="10762" max="10762" width="17.21875" style="187" customWidth="1"/>
    <col min="10763" max="10763" width="11.33203125" style="187" customWidth="1"/>
    <col min="10764" max="10764" width="10.88671875" style="187" customWidth="1"/>
    <col min="10765" max="10765" width="17.33203125" style="187" customWidth="1"/>
    <col min="10766" max="10766" width="13.109375" style="187" customWidth="1"/>
    <col min="10767" max="10767" width="12.33203125" style="187" customWidth="1"/>
    <col min="10768" max="10768" width="11.33203125" style="187" customWidth="1"/>
    <col min="10769" max="11011" width="11.33203125" style="187"/>
    <col min="11012" max="11012" width="6.33203125" style="187" customWidth="1"/>
    <col min="11013" max="11013" width="8.33203125" style="187" customWidth="1"/>
    <col min="11014" max="11014" width="63" style="187" customWidth="1"/>
    <col min="11015" max="11017" width="0" style="187" hidden="1" customWidth="1"/>
    <col min="11018" max="11018" width="17.21875" style="187" customWidth="1"/>
    <col min="11019" max="11019" width="11.33203125" style="187" customWidth="1"/>
    <col min="11020" max="11020" width="10.88671875" style="187" customWidth="1"/>
    <col min="11021" max="11021" width="17.33203125" style="187" customWidth="1"/>
    <col min="11022" max="11022" width="13.109375" style="187" customWidth="1"/>
    <col min="11023" max="11023" width="12.33203125" style="187" customWidth="1"/>
    <col min="11024" max="11024" width="11.33203125" style="187" customWidth="1"/>
    <col min="11025" max="11267" width="11.33203125" style="187"/>
    <col min="11268" max="11268" width="6.33203125" style="187" customWidth="1"/>
    <col min="11269" max="11269" width="8.33203125" style="187" customWidth="1"/>
    <col min="11270" max="11270" width="63" style="187" customWidth="1"/>
    <col min="11271" max="11273" width="0" style="187" hidden="1" customWidth="1"/>
    <col min="11274" max="11274" width="17.21875" style="187" customWidth="1"/>
    <col min="11275" max="11275" width="11.33203125" style="187" customWidth="1"/>
    <col min="11276" max="11276" width="10.88671875" style="187" customWidth="1"/>
    <col min="11277" max="11277" width="17.33203125" style="187" customWidth="1"/>
    <col min="11278" max="11278" width="13.109375" style="187" customWidth="1"/>
    <col min="11279" max="11279" width="12.33203125" style="187" customWidth="1"/>
    <col min="11280" max="11280" width="11.33203125" style="187" customWidth="1"/>
    <col min="11281" max="11523" width="11.33203125" style="187"/>
    <col min="11524" max="11524" width="6.33203125" style="187" customWidth="1"/>
    <col min="11525" max="11525" width="8.33203125" style="187" customWidth="1"/>
    <col min="11526" max="11526" width="63" style="187" customWidth="1"/>
    <col min="11527" max="11529" width="0" style="187" hidden="1" customWidth="1"/>
    <col min="11530" max="11530" width="17.21875" style="187" customWidth="1"/>
    <col min="11531" max="11531" width="11.33203125" style="187" customWidth="1"/>
    <col min="11532" max="11532" width="10.88671875" style="187" customWidth="1"/>
    <col min="11533" max="11533" width="17.33203125" style="187" customWidth="1"/>
    <col min="11534" max="11534" width="13.109375" style="187" customWidth="1"/>
    <col min="11535" max="11535" width="12.33203125" style="187" customWidth="1"/>
    <col min="11536" max="11536" width="11.33203125" style="187" customWidth="1"/>
    <col min="11537" max="11779" width="11.33203125" style="187"/>
    <col min="11780" max="11780" width="6.33203125" style="187" customWidth="1"/>
    <col min="11781" max="11781" width="8.33203125" style="187" customWidth="1"/>
    <col min="11782" max="11782" width="63" style="187" customWidth="1"/>
    <col min="11783" max="11785" width="0" style="187" hidden="1" customWidth="1"/>
    <col min="11786" max="11786" width="17.21875" style="187" customWidth="1"/>
    <col min="11787" max="11787" width="11.33203125" style="187" customWidth="1"/>
    <col min="11788" max="11788" width="10.88671875" style="187" customWidth="1"/>
    <col min="11789" max="11789" width="17.33203125" style="187" customWidth="1"/>
    <col min="11790" max="11790" width="13.109375" style="187" customWidth="1"/>
    <col min="11791" max="11791" width="12.33203125" style="187" customWidth="1"/>
    <col min="11792" max="11792" width="11.33203125" style="187" customWidth="1"/>
    <col min="11793" max="12035" width="11.33203125" style="187"/>
    <col min="12036" max="12036" width="6.33203125" style="187" customWidth="1"/>
    <col min="12037" max="12037" width="8.33203125" style="187" customWidth="1"/>
    <col min="12038" max="12038" width="63" style="187" customWidth="1"/>
    <col min="12039" max="12041" width="0" style="187" hidden="1" customWidth="1"/>
    <col min="12042" max="12042" width="17.21875" style="187" customWidth="1"/>
    <col min="12043" max="12043" width="11.33203125" style="187" customWidth="1"/>
    <col min="12044" max="12044" width="10.88671875" style="187" customWidth="1"/>
    <col min="12045" max="12045" width="17.33203125" style="187" customWidth="1"/>
    <col min="12046" max="12046" width="13.109375" style="187" customWidth="1"/>
    <col min="12047" max="12047" width="12.33203125" style="187" customWidth="1"/>
    <col min="12048" max="12048" width="11.33203125" style="187" customWidth="1"/>
    <col min="12049" max="12291" width="11.33203125" style="187"/>
    <col min="12292" max="12292" width="6.33203125" style="187" customWidth="1"/>
    <col min="12293" max="12293" width="8.33203125" style="187" customWidth="1"/>
    <col min="12294" max="12294" width="63" style="187" customWidth="1"/>
    <col min="12295" max="12297" width="0" style="187" hidden="1" customWidth="1"/>
    <col min="12298" max="12298" width="17.21875" style="187" customWidth="1"/>
    <col min="12299" max="12299" width="11.33203125" style="187" customWidth="1"/>
    <col min="12300" max="12300" width="10.88671875" style="187" customWidth="1"/>
    <col min="12301" max="12301" width="17.33203125" style="187" customWidth="1"/>
    <col min="12302" max="12302" width="13.109375" style="187" customWidth="1"/>
    <col min="12303" max="12303" width="12.33203125" style="187" customWidth="1"/>
    <col min="12304" max="12304" width="11.33203125" style="187" customWidth="1"/>
    <col min="12305" max="12547" width="11.33203125" style="187"/>
    <col min="12548" max="12548" width="6.33203125" style="187" customWidth="1"/>
    <col min="12549" max="12549" width="8.33203125" style="187" customWidth="1"/>
    <col min="12550" max="12550" width="63" style="187" customWidth="1"/>
    <col min="12551" max="12553" width="0" style="187" hidden="1" customWidth="1"/>
    <col min="12554" max="12554" width="17.21875" style="187" customWidth="1"/>
    <col min="12555" max="12555" width="11.33203125" style="187" customWidth="1"/>
    <col min="12556" max="12556" width="10.88671875" style="187" customWidth="1"/>
    <col min="12557" max="12557" width="17.33203125" style="187" customWidth="1"/>
    <col min="12558" max="12558" width="13.109375" style="187" customWidth="1"/>
    <col min="12559" max="12559" width="12.33203125" style="187" customWidth="1"/>
    <col min="12560" max="12560" width="11.33203125" style="187" customWidth="1"/>
    <col min="12561" max="12803" width="11.33203125" style="187"/>
    <col min="12804" max="12804" width="6.33203125" style="187" customWidth="1"/>
    <col min="12805" max="12805" width="8.33203125" style="187" customWidth="1"/>
    <col min="12806" max="12806" width="63" style="187" customWidth="1"/>
    <col min="12807" max="12809" width="0" style="187" hidden="1" customWidth="1"/>
    <col min="12810" max="12810" width="17.21875" style="187" customWidth="1"/>
    <col min="12811" max="12811" width="11.33203125" style="187" customWidth="1"/>
    <col min="12812" max="12812" width="10.88671875" style="187" customWidth="1"/>
    <col min="12813" max="12813" width="17.33203125" style="187" customWidth="1"/>
    <col min="12814" max="12814" width="13.109375" style="187" customWidth="1"/>
    <col min="12815" max="12815" width="12.33203125" style="187" customWidth="1"/>
    <col min="12816" max="12816" width="11.33203125" style="187" customWidth="1"/>
    <col min="12817" max="13059" width="11.33203125" style="187"/>
    <col min="13060" max="13060" width="6.33203125" style="187" customWidth="1"/>
    <col min="13061" max="13061" width="8.33203125" style="187" customWidth="1"/>
    <col min="13062" max="13062" width="63" style="187" customWidth="1"/>
    <col min="13063" max="13065" width="0" style="187" hidden="1" customWidth="1"/>
    <col min="13066" max="13066" width="17.21875" style="187" customWidth="1"/>
    <col min="13067" max="13067" width="11.33203125" style="187" customWidth="1"/>
    <col min="13068" max="13068" width="10.88671875" style="187" customWidth="1"/>
    <col min="13069" max="13069" width="17.33203125" style="187" customWidth="1"/>
    <col min="13070" max="13070" width="13.109375" style="187" customWidth="1"/>
    <col min="13071" max="13071" width="12.33203125" style="187" customWidth="1"/>
    <col min="13072" max="13072" width="11.33203125" style="187" customWidth="1"/>
    <col min="13073" max="13315" width="11.33203125" style="187"/>
    <col min="13316" max="13316" width="6.33203125" style="187" customWidth="1"/>
    <col min="13317" max="13317" width="8.33203125" style="187" customWidth="1"/>
    <col min="13318" max="13318" width="63" style="187" customWidth="1"/>
    <col min="13319" max="13321" width="0" style="187" hidden="1" customWidth="1"/>
    <col min="13322" max="13322" width="17.21875" style="187" customWidth="1"/>
    <col min="13323" max="13323" width="11.33203125" style="187" customWidth="1"/>
    <col min="13324" max="13324" width="10.88671875" style="187" customWidth="1"/>
    <col min="13325" max="13325" width="17.33203125" style="187" customWidth="1"/>
    <col min="13326" max="13326" width="13.109375" style="187" customWidth="1"/>
    <col min="13327" max="13327" width="12.33203125" style="187" customWidth="1"/>
    <col min="13328" max="13328" width="11.33203125" style="187" customWidth="1"/>
    <col min="13329" max="13571" width="11.33203125" style="187"/>
    <col min="13572" max="13572" width="6.33203125" style="187" customWidth="1"/>
    <col min="13573" max="13573" width="8.33203125" style="187" customWidth="1"/>
    <col min="13574" max="13574" width="63" style="187" customWidth="1"/>
    <col min="13575" max="13577" width="0" style="187" hidden="1" customWidth="1"/>
    <col min="13578" max="13578" width="17.21875" style="187" customWidth="1"/>
    <col min="13579" max="13579" width="11.33203125" style="187" customWidth="1"/>
    <col min="13580" max="13580" width="10.88671875" style="187" customWidth="1"/>
    <col min="13581" max="13581" width="17.33203125" style="187" customWidth="1"/>
    <col min="13582" max="13582" width="13.109375" style="187" customWidth="1"/>
    <col min="13583" max="13583" width="12.33203125" style="187" customWidth="1"/>
    <col min="13584" max="13584" width="11.33203125" style="187" customWidth="1"/>
    <col min="13585" max="13827" width="11.33203125" style="187"/>
    <col min="13828" max="13828" width="6.33203125" style="187" customWidth="1"/>
    <col min="13829" max="13829" width="8.33203125" style="187" customWidth="1"/>
    <col min="13830" max="13830" width="63" style="187" customWidth="1"/>
    <col min="13831" max="13833" width="0" style="187" hidden="1" customWidth="1"/>
    <col min="13834" max="13834" width="17.21875" style="187" customWidth="1"/>
    <col min="13835" max="13835" width="11.33203125" style="187" customWidth="1"/>
    <col min="13836" max="13836" width="10.88671875" style="187" customWidth="1"/>
    <col min="13837" max="13837" width="17.33203125" style="187" customWidth="1"/>
    <col min="13838" max="13838" width="13.109375" style="187" customWidth="1"/>
    <col min="13839" max="13839" width="12.33203125" style="187" customWidth="1"/>
    <col min="13840" max="13840" width="11.33203125" style="187" customWidth="1"/>
    <col min="13841" max="14083" width="11.33203125" style="187"/>
    <col min="14084" max="14084" width="6.33203125" style="187" customWidth="1"/>
    <col min="14085" max="14085" width="8.33203125" style="187" customWidth="1"/>
    <col min="14086" max="14086" width="63" style="187" customWidth="1"/>
    <col min="14087" max="14089" width="0" style="187" hidden="1" customWidth="1"/>
    <col min="14090" max="14090" width="17.21875" style="187" customWidth="1"/>
    <col min="14091" max="14091" width="11.33203125" style="187" customWidth="1"/>
    <col min="14092" max="14092" width="10.88671875" style="187" customWidth="1"/>
    <col min="14093" max="14093" width="17.33203125" style="187" customWidth="1"/>
    <col min="14094" max="14094" width="13.109375" style="187" customWidth="1"/>
    <col min="14095" max="14095" width="12.33203125" style="187" customWidth="1"/>
    <col min="14096" max="14096" width="11.33203125" style="187" customWidth="1"/>
    <col min="14097" max="14339" width="11.33203125" style="187"/>
    <col min="14340" max="14340" width="6.33203125" style="187" customWidth="1"/>
    <col min="14341" max="14341" width="8.33203125" style="187" customWidth="1"/>
    <col min="14342" max="14342" width="63" style="187" customWidth="1"/>
    <col min="14343" max="14345" width="0" style="187" hidden="1" customWidth="1"/>
    <col min="14346" max="14346" width="17.21875" style="187" customWidth="1"/>
    <col min="14347" max="14347" width="11.33203125" style="187" customWidth="1"/>
    <col min="14348" max="14348" width="10.88671875" style="187" customWidth="1"/>
    <col min="14349" max="14349" width="17.33203125" style="187" customWidth="1"/>
    <col min="14350" max="14350" width="13.109375" style="187" customWidth="1"/>
    <col min="14351" max="14351" width="12.33203125" style="187" customWidth="1"/>
    <col min="14352" max="14352" width="11.33203125" style="187" customWidth="1"/>
    <col min="14353" max="14595" width="11.33203125" style="187"/>
    <col min="14596" max="14596" width="6.33203125" style="187" customWidth="1"/>
    <col min="14597" max="14597" width="8.33203125" style="187" customWidth="1"/>
    <col min="14598" max="14598" width="63" style="187" customWidth="1"/>
    <col min="14599" max="14601" width="0" style="187" hidden="1" customWidth="1"/>
    <col min="14602" max="14602" width="17.21875" style="187" customWidth="1"/>
    <col min="14603" max="14603" width="11.33203125" style="187" customWidth="1"/>
    <col min="14604" max="14604" width="10.88671875" style="187" customWidth="1"/>
    <col min="14605" max="14605" width="17.33203125" style="187" customWidth="1"/>
    <col min="14606" max="14606" width="13.109375" style="187" customWidth="1"/>
    <col min="14607" max="14607" width="12.33203125" style="187" customWidth="1"/>
    <col min="14608" max="14608" width="11.33203125" style="187" customWidth="1"/>
    <col min="14609" max="14851" width="11.33203125" style="187"/>
    <col min="14852" max="14852" width="6.33203125" style="187" customWidth="1"/>
    <col min="14853" max="14853" width="8.33203125" style="187" customWidth="1"/>
    <col min="14854" max="14854" width="63" style="187" customWidth="1"/>
    <col min="14855" max="14857" width="0" style="187" hidden="1" customWidth="1"/>
    <col min="14858" max="14858" width="17.21875" style="187" customWidth="1"/>
    <col min="14859" max="14859" width="11.33203125" style="187" customWidth="1"/>
    <col min="14860" max="14860" width="10.88671875" style="187" customWidth="1"/>
    <col min="14861" max="14861" width="17.33203125" style="187" customWidth="1"/>
    <col min="14862" max="14862" width="13.109375" style="187" customWidth="1"/>
    <col min="14863" max="14863" width="12.33203125" style="187" customWidth="1"/>
    <col min="14864" max="14864" width="11.33203125" style="187" customWidth="1"/>
    <col min="14865" max="15107" width="11.33203125" style="187"/>
    <col min="15108" max="15108" width="6.33203125" style="187" customWidth="1"/>
    <col min="15109" max="15109" width="8.33203125" style="187" customWidth="1"/>
    <col min="15110" max="15110" width="63" style="187" customWidth="1"/>
    <col min="15111" max="15113" width="0" style="187" hidden="1" customWidth="1"/>
    <col min="15114" max="15114" width="17.21875" style="187" customWidth="1"/>
    <col min="15115" max="15115" width="11.33203125" style="187" customWidth="1"/>
    <col min="15116" max="15116" width="10.88671875" style="187" customWidth="1"/>
    <col min="15117" max="15117" width="17.33203125" style="187" customWidth="1"/>
    <col min="15118" max="15118" width="13.109375" style="187" customWidth="1"/>
    <col min="15119" max="15119" width="12.33203125" style="187" customWidth="1"/>
    <col min="15120" max="15120" width="11.33203125" style="187" customWidth="1"/>
    <col min="15121" max="15363" width="11.33203125" style="187"/>
    <col min="15364" max="15364" width="6.33203125" style="187" customWidth="1"/>
    <col min="15365" max="15365" width="8.33203125" style="187" customWidth="1"/>
    <col min="15366" max="15366" width="63" style="187" customWidth="1"/>
    <col min="15367" max="15369" width="0" style="187" hidden="1" customWidth="1"/>
    <col min="15370" max="15370" width="17.21875" style="187" customWidth="1"/>
    <col min="15371" max="15371" width="11.33203125" style="187" customWidth="1"/>
    <col min="15372" max="15372" width="10.88671875" style="187" customWidth="1"/>
    <col min="15373" max="15373" width="17.33203125" style="187" customWidth="1"/>
    <col min="15374" max="15374" width="13.109375" style="187" customWidth="1"/>
    <col min="15375" max="15375" width="12.33203125" style="187" customWidth="1"/>
    <col min="15376" max="15376" width="11.33203125" style="187" customWidth="1"/>
    <col min="15377" max="15619" width="11.33203125" style="187"/>
    <col min="15620" max="15620" width="6.33203125" style="187" customWidth="1"/>
    <col min="15621" max="15621" width="8.33203125" style="187" customWidth="1"/>
    <col min="15622" max="15622" width="63" style="187" customWidth="1"/>
    <col min="15623" max="15625" width="0" style="187" hidden="1" customWidth="1"/>
    <col min="15626" max="15626" width="17.21875" style="187" customWidth="1"/>
    <col min="15627" max="15627" width="11.33203125" style="187" customWidth="1"/>
    <col min="15628" max="15628" width="10.88671875" style="187" customWidth="1"/>
    <col min="15629" max="15629" width="17.33203125" style="187" customWidth="1"/>
    <col min="15630" max="15630" width="13.109375" style="187" customWidth="1"/>
    <col min="15631" max="15631" width="12.33203125" style="187" customWidth="1"/>
    <col min="15632" max="15632" width="11.33203125" style="187" customWidth="1"/>
    <col min="15633" max="15875" width="11.33203125" style="187"/>
    <col min="15876" max="15876" width="6.33203125" style="187" customWidth="1"/>
    <col min="15877" max="15877" width="8.33203125" style="187" customWidth="1"/>
    <col min="15878" max="15878" width="63" style="187" customWidth="1"/>
    <col min="15879" max="15881" width="0" style="187" hidden="1" customWidth="1"/>
    <col min="15882" max="15882" width="17.21875" style="187" customWidth="1"/>
    <col min="15883" max="15883" width="11.33203125" style="187" customWidth="1"/>
    <col min="15884" max="15884" width="10.88671875" style="187" customWidth="1"/>
    <col min="15885" max="15885" width="17.33203125" style="187" customWidth="1"/>
    <col min="15886" max="15886" width="13.109375" style="187" customWidth="1"/>
    <col min="15887" max="15887" width="12.33203125" style="187" customWidth="1"/>
    <col min="15888" max="15888" width="11.33203125" style="187" customWidth="1"/>
    <col min="15889" max="16131" width="11.33203125" style="187"/>
    <col min="16132" max="16132" width="6.33203125" style="187" customWidth="1"/>
    <col min="16133" max="16133" width="8.33203125" style="187" customWidth="1"/>
    <col min="16134" max="16134" width="63" style="187" customWidth="1"/>
    <col min="16135" max="16137" width="0" style="187" hidden="1" customWidth="1"/>
    <col min="16138" max="16138" width="17.21875" style="187" customWidth="1"/>
    <col min="16139" max="16139" width="11.33203125" style="187" customWidth="1"/>
    <col min="16140" max="16140" width="10.88671875" style="187" customWidth="1"/>
    <col min="16141" max="16141" width="17.33203125" style="187" customWidth="1"/>
    <col min="16142" max="16142" width="13.109375" style="187" customWidth="1"/>
    <col min="16143" max="16143" width="12.33203125" style="187" customWidth="1"/>
    <col min="16144" max="16144" width="11.33203125" style="187" customWidth="1"/>
    <col min="16145" max="16384" width="11.33203125" style="187"/>
  </cols>
  <sheetData>
    <row r="1" spans="1:16" x14ac:dyDescent="0.25">
      <c r="A1" s="395" t="s">
        <v>313</v>
      </c>
      <c r="B1" s="382"/>
      <c r="C1" s="382"/>
      <c r="D1" s="396"/>
      <c r="E1" s="397"/>
      <c r="F1" s="397"/>
      <c r="G1" s="397"/>
      <c r="H1" s="397"/>
      <c r="I1" s="427"/>
      <c r="J1" s="427"/>
      <c r="K1" s="393"/>
      <c r="L1" s="393"/>
      <c r="M1" s="393"/>
      <c r="N1" s="393"/>
      <c r="O1" s="442"/>
    </row>
    <row r="2" spans="1:16" x14ac:dyDescent="0.25">
      <c r="A2" s="398"/>
      <c r="O2" s="443"/>
    </row>
    <row r="3" spans="1:16" x14ac:dyDescent="0.25">
      <c r="A3" s="281" t="s">
        <v>5</v>
      </c>
      <c r="B3" s="400" t="s">
        <v>314</v>
      </c>
      <c r="C3" s="458"/>
      <c r="D3" s="142"/>
      <c r="E3" s="401"/>
      <c r="F3" s="401"/>
      <c r="G3" s="142"/>
      <c r="H3" s="142"/>
      <c r="I3" s="429"/>
      <c r="J3" s="429"/>
      <c r="K3" s="142"/>
      <c r="L3" s="402"/>
      <c r="M3" s="402"/>
      <c r="N3" s="403"/>
      <c r="O3" s="444"/>
      <c r="P3" s="115"/>
    </row>
    <row r="4" spans="1:16" x14ac:dyDescent="0.25">
      <c r="A4" s="281"/>
      <c r="B4" s="400"/>
      <c r="C4" s="458"/>
      <c r="D4" s="142"/>
      <c r="E4" s="401"/>
      <c r="F4" s="401"/>
      <c r="G4" s="142"/>
      <c r="H4" s="142"/>
      <c r="I4" s="429"/>
      <c r="J4" s="429"/>
      <c r="K4" s="142"/>
      <c r="L4" s="402"/>
      <c r="M4" s="402"/>
      <c r="N4" s="403"/>
      <c r="O4" s="444"/>
      <c r="P4" s="115"/>
    </row>
    <row r="5" spans="1:16" x14ac:dyDescent="0.25">
      <c r="A5" s="281"/>
      <c r="B5" s="400"/>
      <c r="C5" s="458"/>
      <c r="D5" s="142"/>
      <c r="E5" s="401"/>
      <c r="F5" s="401"/>
      <c r="G5" s="142"/>
      <c r="H5" s="142"/>
      <c r="I5" s="429"/>
      <c r="J5" s="429"/>
      <c r="K5" s="142"/>
      <c r="L5" s="402"/>
      <c r="M5" s="402"/>
      <c r="N5" s="403"/>
      <c r="O5" s="444"/>
      <c r="P5" s="115"/>
    </row>
    <row r="6" spans="1:16" x14ac:dyDescent="0.25">
      <c r="A6" s="281"/>
      <c r="B6" s="400"/>
      <c r="C6" s="458"/>
      <c r="D6" s="142"/>
      <c r="E6" s="401"/>
      <c r="F6" s="664" t="s">
        <v>357</v>
      </c>
      <c r="G6" s="664"/>
      <c r="H6" s="664"/>
      <c r="I6" s="430"/>
      <c r="J6" s="439" t="e">
        <f>#REF!+#REF!+#REF!+#REF!+H.IB1!I31+#REF!</f>
        <v>#REF!</v>
      </c>
      <c r="K6" s="142"/>
      <c r="L6" s="402"/>
      <c r="M6" s="402"/>
      <c r="N6" s="403"/>
      <c r="O6" s="444"/>
      <c r="P6" s="115"/>
    </row>
    <row r="7" spans="1:16" x14ac:dyDescent="0.25">
      <c r="A7" s="281"/>
      <c r="B7" s="400"/>
      <c r="C7" s="458"/>
      <c r="D7" s="142"/>
      <c r="E7" s="401"/>
      <c r="F7" s="664" t="s">
        <v>356</v>
      </c>
      <c r="G7" s="664"/>
      <c r="H7" s="664"/>
      <c r="I7" s="430"/>
      <c r="J7" s="440" t="e">
        <f>(#REF!+#REF!+#REF!+AK.IB1!J60+#REF!+#REF!)</f>
        <v>#REF!</v>
      </c>
      <c r="K7" s="142"/>
      <c r="L7" s="402"/>
      <c r="M7" s="402"/>
      <c r="N7" s="403"/>
      <c r="O7" s="444"/>
      <c r="P7" s="115"/>
    </row>
    <row r="8" spans="1:16" x14ac:dyDescent="0.25">
      <c r="A8" s="281" t="s">
        <v>9</v>
      </c>
      <c r="B8" s="660" t="s">
        <v>340</v>
      </c>
      <c r="C8" s="661"/>
      <c r="D8" s="618"/>
      <c r="E8" s="662" t="s">
        <v>315</v>
      </c>
      <c r="F8" s="663"/>
      <c r="G8" s="392"/>
      <c r="H8" s="392"/>
      <c r="I8" s="431"/>
      <c r="J8" s="431"/>
      <c r="K8" s="392"/>
      <c r="L8" s="392"/>
      <c r="M8" s="392"/>
      <c r="N8" s="392"/>
      <c r="O8" s="445"/>
    </row>
    <row r="9" spans="1:16" s="389" customFormat="1" ht="91.5" customHeight="1" x14ac:dyDescent="0.25">
      <c r="A9" s="404"/>
      <c r="B9" s="405" t="s">
        <v>316</v>
      </c>
      <c r="C9" s="462" t="s">
        <v>365</v>
      </c>
      <c r="D9" s="405" t="s">
        <v>317</v>
      </c>
      <c r="E9" s="405" t="s">
        <v>318</v>
      </c>
      <c r="F9" s="405" t="s">
        <v>319</v>
      </c>
      <c r="G9" s="405" t="s">
        <v>320</v>
      </c>
      <c r="H9" s="405" t="s">
        <v>341</v>
      </c>
      <c r="I9" s="432" t="s">
        <v>363</v>
      </c>
      <c r="J9" s="462" t="s">
        <v>368</v>
      </c>
      <c r="K9" s="405" t="s">
        <v>321</v>
      </c>
      <c r="L9" s="405" t="s">
        <v>322</v>
      </c>
      <c r="M9" s="405" t="s">
        <v>360</v>
      </c>
      <c r="N9" s="405" t="s">
        <v>323</v>
      </c>
      <c r="O9" s="432" t="s">
        <v>324</v>
      </c>
      <c r="P9" s="389" t="s">
        <v>364</v>
      </c>
    </row>
    <row r="10" spans="1:16" x14ac:dyDescent="0.25">
      <c r="A10" s="405" t="s">
        <v>325</v>
      </c>
      <c r="B10" s="405" t="s">
        <v>325</v>
      </c>
      <c r="C10" s="405" t="s">
        <v>325</v>
      </c>
      <c r="D10" s="405" t="s">
        <v>325</v>
      </c>
      <c r="E10" s="405" t="s">
        <v>325</v>
      </c>
      <c r="F10" s="405" t="s">
        <v>325</v>
      </c>
      <c r="G10" s="405" t="s">
        <v>325</v>
      </c>
      <c r="H10" s="405"/>
      <c r="I10" s="432"/>
      <c r="J10" s="432"/>
      <c r="K10" s="405" t="s">
        <v>326</v>
      </c>
      <c r="L10" s="405" t="s">
        <v>358</v>
      </c>
      <c r="M10" s="405"/>
      <c r="N10" s="405" t="s">
        <v>359</v>
      </c>
      <c r="O10" s="432" t="s">
        <v>326</v>
      </c>
    </row>
    <row r="11" spans="1:16" ht="26.4" x14ac:dyDescent="0.25">
      <c r="A11" s="406">
        <v>1</v>
      </c>
      <c r="B11" s="407" t="s">
        <v>327</v>
      </c>
      <c r="C11" s="407"/>
      <c r="D11" s="408" t="s">
        <v>328</v>
      </c>
      <c r="E11" s="409"/>
      <c r="F11" s="409"/>
      <c r="G11" s="409"/>
      <c r="H11" s="409"/>
      <c r="I11" s="432"/>
      <c r="J11" s="432"/>
      <c r="K11" s="410"/>
      <c r="L11" s="411"/>
      <c r="M11" s="411"/>
      <c r="N11" s="411"/>
      <c r="O11" s="446"/>
    </row>
    <row r="12" spans="1:16" ht="26.4" x14ac:dyDescent="0.25">
      <c r="A12" s="406">
        <v>2</v>
      </c>
      <c r="B12" s="407" t="s">
        <v>327</v>
      </c>
      <c r="C12" s="407"/>
      <c r="D12" s="408" t="s">
        <v>329</v>
      </c>
      <c r="E12" s="409"/>
      <c r="F12" s="409"/>
      <c r="G12" s="409"/>
      <c r="H12" s="409"/>
      <c r="I12" s="432"/>
      <c r="J12" s="432"/>
      <c r="K12" s="411"/>
      <c r="L12" s="412"/>
      <c r="M12" s="412"/>
      <c r="N12" s="410"/>
      <c r="O12" s="447">
        <f>L12*N12</f>
        <v>0</v>
      </c>
    </row>
    <row r="13" spans="1:16" x14ac:dyDescent="0.25">
      <c r="A13" s="413"/>
      <c r="B13" s="414"/>
      <c r="C13" s="414" t="s">
        <v>366</v>
      </c>
      <c r="D13" s="414" t="s">
        <v>367</v>
      </c>
      <c r="E13" s="415"/>
      <c r="F13" s="415"/>
      <c r="G13" s="415"/>
      <c r="H13" s="415"/>
      <c r="I13" s="433"/>
      <c r="J13" s="434" t="e">
        <f>4.045*(#REF!+#REF!+#REF!+AK.IB1!J60+#REF!+#REF!)^0.4282</f>
        <v>#REF!</v>
      </c>
      <c r="K13" s="416"/>
      <c r="L13" s="463" t="s">
        <v>369</v>
      </c>
      <c r="M13" s="417"/>
      <c r="N13" s="410"/>
      <c r="O13" s="447" t="e">
        <f>L13*N13</f>
        <v>#VALUE!</v>
      </c>
    </row>
    <row r="14" spans="1:16" x14ac:dyDescent="0.25">
      <c r="A14" s="413"/>
      <c r="B14" s="414"/>
      <c r="C14" s="414"/>
      <c r="D14" s="414" t="s">
        <v>353</v>
      </c>
      <c r="E14" s="415"/>
      <c r="F14" s="415"/>
      <c r="G14" s="415"/>
      <c r="H14" s="415"/>
      <c r="I14" s="433"/>
      <c r="J14" s="434" t="e">
        <f>(460+(0.001*J7/15))*15</f>
        <v>#REF!</v>
      </c>
      <c r="K14" s="416"/>
      <c r="L14" s="463" t="s">
        <v>369</v>
      </c>
      <c r="M14" s="417"/>
      <c r="N14" s="410"/>
      <c r="O14" s="447"/>
    </row>
    <row r="15" spans="1:16" x14ac:dyDescent="0.25">
      <c r="A15" s="413"/>
      <c r="B15" s="414"/>
      <c r="C15" s="414"/>
      <c r="D15" s="414" t="s">
        <v>354</v>
      </c>
      <c r="E15" s="415"/>
      <c r="F15" s="415"/>
      <c r="G15" s="415"/>
      <c r="H15" s="415"/>
      <c r="I15" s="433"/>
      <c r="J15" s="441"/>
      <c r="K15" s="416"/>
      <c r="L15" s="417">
        <v>19</v>
      </c>
      <c r="M15" s="417" t="s">
        <v>361</v>
      </c>
      <c r="N15" s="410">
        <v>75</v>
      </c>
      <c r="O15" s="447">
        <f>L15*N15</f>
        <v>1425</v>
      </c>
      <c r="P15" s="297">
        <f>I15+J15+O15</f>
        <v>1425</v>
      </c>
    </row>
    <row r="16" spans="1:16" x14ac:dyDescent="0.25">
      <c r="A16" s="413"/>
      <c r="B16" s="414"/>
      <c r="C16" s="414"/>
      <c r="D16" s="414" t="s">
        <v>355</v>
      </c>
      <c r="E16" s="415"/>
      <c r="F16" s="415"/>
      <c r="G16" s="415"/>
      <c r="H16" s="415"/>
      <c r="I16" s="433"/>
      <c r="J16" s="441"/>
      <c r="K16" s="416"/>
      <c r="L16" s="417"/>
      <c r="M16" s="417"/>
      <c r="N16" s="410"/>
      <c r="O16" s="447">
        <f>L16*N16</f>
        <v>0</v>
      </c>
      <c r="P16" s="297">
        <f t="shared" ref="P16:P31" si="0">I16+J16+O16</f>
        <v>0</v>
      </c>
    </row>
    <row r="17" spans="1:16" x14ac:dyDescent="0.25">
      <c r="A17" s="413"/>
      <c r="B17" s="414"/>
      <c r="C17" s="414"/>
      <c r="D17" s="414" t="s">
        <v>343</v>
      </c>
      <c r="E17" s="415"/>
      <c r="F17" s="415"/>
      <c r="G17" s="415"/>
      <c r="H17" s="415"/>
      <c r="I17" s="433"/>
      <c r="J17" s="433"/>
      <c r="K17" s="416"/>
      <c r="L17" s="417">
        <v>15</v>
      </c>
      <c r="M17" s="417" t="s">
        <v>362</v>
      </c>
      <c r="N17" s="410">
        <v>250</v>
      </c>
      <c r="O17" s="447">
        <f>L17*N17</f>
        <v>3750</v>
      </c>
      <c r="P17" s="297">
        <f t="shared" si="0"/>
        <v>3750</v>
      </c>
    </row>
    <row r="18" spans="1:16" x14ac:dyDescent="0.25">
      <c r="A18" s="413"/>
      <c r="B18" s="414"/>
      <c r="C18" s="414"/>
      <c r="D18" s="414" t="s">
        <v>342</v>
      </c>
      <c r="E18" s="415"/>
      <c r="F18" s="415"/>
      <c r="G18" s="415"/>
      <c r="H18" s="415">
        <v>2.5</v>
      </c>
      <c r="I18" s="434" t="e">
        <f>H18*J6/100</f>
        <v>#REF!</v>
      </c>
      <c r="J18" s="433"/>
      <c r="K18" s="416"/>
      <c r="L18" s="417"/>
      <c r="M18" s="417"/>
      <c r="N18" s="410"/>
      <c r="O18" s="447">
        <f t="shared" ref="O18:O30" si="1">L18*N18</f>
        <v>0</v>
      </c>
      <c r="P18" s="297" t="e">
        <f t="shared" si="0"/>
        <v>#REF!</v>
      </c>
    </row>
    <row r="19" spans="1:16" x14ac:dyDescent="0.25">
      <c r="A19" s="413"/>
      <c r="B19" s="414"/>
      <c r="C19" s="414"/>
      <c r="D19" s="414" t="s">
        <v>344</v>
      </c>
      <c r="E19" s="415"/>
      <c r="F19" s="415"/>
      <c r="G19" s="415"/>
      <c r="H19" s="415"/>
      <c r="I19" s="433"/>
      <c r="J19" s="433"/>
      <c r="K19" s="416"/>
      <c r="L19" s="417">
        <v>15</v>
      </c>
      <c r="M19" s="417" t="s">
        <v>361</v>
      </c>
      <c r="N19" s="410">
        <v>75</v>
      </c>
      <c r="O19" s="447">
        <f t="shared" si="1"/>
        <v>1125</v>
      </c>
      <c r="P19" s="297">
        <f t="shared" si="0"/>
        <v>1125</v>
      </c>
    </row>
    <row r="20" spans="1:16" x14ac:dyDescent="0.25">
      <c r="A20" s="413"/>
      <c r="B20" s="414"/>
      <c r="C20" s="414"/>
      <c r="D20" s="414" t="s">
        <v>345</v>
      </c>
      <c r="E20" s="415"/>
      <c r="F20" s="415"/>
      <c r="G20" s="415"/>
      <c r="H20" s="415">
        <v>0.5</v>
      </c>
      <c r="I20" s="434" t="e">
        <f>J6*H20/100</f>
        <v>#REF!</v>
      </c>
      <c r="J20" s="433"/>
      <c r="K20" s="416"/>
      <c r="L20" s="417"/>
      <c r="M20" s="417"/>
      <c r="N20" s="410"/>
      <c r="O20" s="447">
        <f t="shared" si="1"/>
        <v>0</v>
      </c>
      <c r="P20" s="297" t="e">
        <f t="shared" si="0"/>
        <v>#REF!</v>
      </c>
    </row>
    <row r="21" spans="1:16" x14ac:dyDescent="0.25">
      <c r="A21" s="413"/>
      <c r="B21" s="414"/>
      <c r="C21" s="414"/>
      <c r="D21" s="414" t="s">
        <v>346</v>
      </c>
      <c r="E21" s="415"/>
      <c r="F21" s="415"/>
      <c r="G21" s="415"/>
      <c r="H21" s="415"/>
      <c r="I21" s="433"/>
      <c r="J21" s="433"/>
      <c r="K21" s="416"/>
      <c r="L21" s="417"/>
      <c r="M21" s="417"/>
      <c r="N21" s="410"/>
      <c r="O21" s="447">
        <f t="shared" si="1"/>
        <v>0</v>
      </c>
      <c r="P21" s="297">
        <f t="shared" si="0"/>
        <v>0</v>
      </c>
    </row>
    <row r="22" spans="1:16" x14ac:dyDescent="0.25">
      <c r="A22" s="413"/>
      <c r="B22" s="414"/>
      <c r="C22" s="414"/>
      <c r="D22" s="414" t="s">
        <v>347</v>
      </c>
      <c r="E22" s="415"/>
      <c r="F22" s="415"/>
      <c r="G22" s="415"/>
      <c r="H22" s="415"/>
      <c r="I22" s="433"/>
      <c r="J22" s="433"/>
      <c r="K22" s="416"/>
      <c r="L22" s="417"/>
      <c r="M22" s="417"/>
      <c r="N22" s="410"/>
      <c r="O22" s="447">
        <f t="shared" si="1"/>
        <v>0</v>
      </c>
      <c r="P22" s="297">
        <f t="shared" si="0"/>
        <v>0</v>
      </c>
    </row>
    <row r="23" spans="1:16" x14ac:dyDescent="0.25">
      <c r="A23" s="413"/>
      <c r="B23" s="414"/>
      <c r="C23" s="414"/>
      <c r="D23" s="414" t="s">
        <v>348</v>
      </c>
      <c r="E23" s="415"/>
      <c r="F23" s="415"/>
      <c r="G23" s="415"/>
      <c r="H23" s="415"/>
      <c r="I23" s="433"/>
      <c r="J23" s="433"/>
      <c r="K23" s="416"/>
      <c r="L23" s="417"/>
      <c r="M23" s="417"/>
      <c r="N23" s="410"/>
      <c r="O23" s="447">
        <f t="shared" si="1"/>
        <v>0</v>
      </c>
      <c r="P23" s="297">
        <f t="shared" si="0"/>
        <v>0</v>
      </c>
    </row>
    <row r="24" spans="1:16" x14ac:dyDescent="0.25">
      <c r="A24" s="413"/>
      <c r="B24" s="414"/>
      <c r="C24" s="414"/>
      <c r="D24" s="414" t="s">
        <v>349</v>
      </c>
      <c r="E24" s="415"/>
      <c r="F24" s="415"/>
      <c r="G24" s="415"/>
      <c r="H24" s="415"/>
      <c r="I24" s="433"/>
      <c r="J24" s="433"/>
      <c r="K24" s="416"/>
      <c r="L24" s="417"/>
      <c r="M24" s="417"/>
      <c r="N24" s="410"/>
      <c r="O24" s="447">
        <f t="shared" si="1"/>
        <v>0</v>
      </c>
      <c r="P24" s="297">
        <f t="shared" si="0"/>
        <v>0</v>
      </c>
    </row>
    <row r="25" spans="1:16" x14ac:dyDescent="0.25">
      <c r="A25" s="413"/>
      <c r="B25" s="414"/>
      <c r="C25" s="414"/>
      <c r="D25" s="414" t="s">
        <v>350</v>
      </c>
      <c r="E25" s="415"/>
      <c r="F25" s="415"/>
      <c r="G25" s="415"/>
      <c r="H25" s="415"/>
      <c r="I25" s="433"/>
      <c r="J25" s="433"/>
      <c r="K25" s="416"/>
      <c r="L25" s="463" t="s">
        <v>369</v>
      </c>
      <c r="M25" s="417"/>
      <c r="N25" s="410"/>
      <c r="O25" s="447" t="e">
        <f t="shared" si="1"/>
        <v>#VALUE!</v>
      </c>
      <c r="P25" s="297" t="e">
        <f t="shared" si="0"/>
        <v>#VALUE!</v>
      </c>
    </row>
    <row r="26" spans="1:16" ht="26.4" x14ac:dyDescent="0.25">
      <c r="A26" s="413"/>
      <c r="B26" s="414"/>
      <c r="C26" s="414"/>
      <c r="D26" s="414" t="s">
        <v>351</v>
      </c>
      <c r="E26" s="415"/>
      <c r="F26" s="415"/>
      <c r="G26" s="415"/>
      <c r="H26" s="415"/>
      <c r="I26" s="433"/>
      <c r="J26" s="433"/>
      <c r="K26" s="416"/>
      <c r="L26" s="463" t="s">
        <v>369</v>
      </c>
      <c r="M26" s="417"/>
      <c r="N26" s="410"/>
      <c r="O26" s="447" t="e">
        <f t="shared" si="1"/>
        <v>#VALUE!</v>
      </c>
      <c r="P26" s="297" t="e">
        <f t="shared" si="0"/>
        <v>#VALUE!</v>
      </c>
    </row>
    <row r="27" spans="1:16" ht="26.4" x14ac:dyDescent="0.25">
      <c r="A27" s="413"/>
      <c r="B27" s="414"/>
      <c r="C27" s="414"/>
      <c r="D27" s="414" t="s">
        <v>352</v>
      </c>
      <c r="E27" s="415"/>
      <c r="F27" s="415"/>
      <c r="G27" s="415"/>
      <c r="H27" s="415"/>
      <c r="I27" s="433"/>
      <c r="J27" s="433"/>
      <c r="K27" s="416"/>
      <c r="L27" s="463" t="s">
        <v>369</v>
      </c>
      <c r="M27" s="417"/>
      <c r="N27" s="410"/>
      <c r="O27" s="447" t="e">
        <f t="shared" si="1"/>
        <v>#VALUE!</v>
      </c>
      <c r="P27" s="297" t="e">
        <f t="shared" si="0"/>
        <v>#VALUE!</v>
      </c>
    </row>
    <row r="28" spans="1:16" x14ac:dyDescent="0.25">
      <c r="A28" s="413"/>
      <c r="B28" s="414"/>
      <c r="C28" s="414"/>
      <c r="D28" s="414"/>
      <c r="E28" s="415"/>
      <c r="F28" s="415"/>
      <c r="G28" s="415"/>
      <c r="H28" s="415"/>
      <c r="I28" s="433"/>
      <c r="J28" s="433"/>
      <c r="K28" s="416"/>
      <c r="L28" s="417"/>
      <c r="M28" s="417"/>
      <c r="N28" s="410"/>
      <c r="O28" s="447">
        <f t="shared" si="1"/>
        <v>0</v>
      </c>
      <c r="P28" s="297">
        <f t="shared" si="0"/>
        <v>0</v>
      </c>
    </row>
    <row r="29" spans="1:16" x14ac:dyDescent="0.25">
      <c r="A29" s="413"/>
      <c r="B29" s="414"/>
      <c r="C29" s="414"/>
      <c r="D29" s="414"/>
      <c r="E29" s="415"/>
      <c r="F29" s="415"/>
      <c r="G29" s="415"/>
      <c r="H29" s="415"/>
      <c r="I29" s="433"/>
      <c r="J29" s="433"/>
      <c r="K29" s="416"/>
      <c r="L29" s="417"/>
      <c r="M29" s="417"/>
      <c r="N29" s="410"/>
      <c r="O29" s="447">
        <f t="shared" si="1"/>
        <v>0</v>
      </c>
      <c r="P29" s="297">
        <f t="shared" si="0"/>
        <v>0</v>
      </c>
    </row>
    <row r="30" spans="1:16" x14ac:dyDescent="0.25">
      <c r="A30" s="413"/>
      <c r="B30" s="414"/>
      <c r="C30" s="414"/>
      <c r="D30" s="414"/>
      <c r="E30" s="415"/>
      <c r="F30" s="415"/>
      <c r="G30" s="415"/>
      <c r="H30" s="415"/>
      <c r="I30" s="433"/>
      <c r="J30" s="433"/>
      <c r="K30" s="416"/>
      <c r="L30" s="417"/>
      <c r="M30" s="417"/>
      <c r="N30" s="410"/>
      <c r="O30" s="447">
        <f t="shared" si="1"/>
        <v>0</v>
      </c>
      <c r="P30" s="297">
        <f t="shared" si="0"/>
        <v>0</v>
      </c>
    </row>
    <row r="31" spans="1:16" x14ac:dyDescent="0.25">
      <c r="A31" s="413"/>
      <c r="B31" s="414"/>
      <c r="C31" s="414"/>
      <c r="D31" s="414"/>
      <c r="E31" s="415"/>
      <c r="F31" s="415"/>
      <c r="G31" s="415"/>
      <c r="H31" s="415"/>
      <c r="I31" s="433"/>
      <c r="J31" s="433"/>
      <c r="K31" s="416"/>
      <c r="L31" s="417"/>
      <c r="M31" s="417"/>
      <c r="N31" s="410"/>
      <c r="O31" s="447">
        <f>L31*N31</f>
        <v>0</v>
      </c>
      <c r="P31" s="297">
        <f t="shared" si="0"/>
        <v>0</v>
      </c>
    </row>
    <row r="32" spans="1:16" ht="4.6500000000000004" customHeight="1" x14ac:dyDescent="0.25">
      <c r="A32" s="418"/>
      <c r="B32" s="419"/>
      <c r="K32" s="390"/>
      <c r="L32" s="390"/>
      <c r="M32" s="390"/>
      <c r="N32" s="391"/>
      <c r="O32" s="448"/>
    </row>
    <row r="33" spans="1:15" x14ac:dyDescent="0.25">
      <c r="A33" s="420">
        <v>21</v>
      </c>
      <c r="B33" s="124" t="s">
        <v>330</v>
      </c>
      <c r="C33" s="136"/>
      <c r="D33" s="136"/>
      <c r="E33" s="326"/>
      <c r="F33" s="326"/>
      <c r="G33" s="115"/>
      <c r="H33" s="115"/>
      <c r="I33" s="435"/>
      <c r="J33" s="435"/>
      <c r="K33" s="115"/>
      <c r="L33" s="115"/>
      <c r="M33" s="115"/>
      <c r="N33" s="123"/>
      <c r="O33" s="449"/>
    </row>
    <row r="34" spans="1:15" ht="4.6500000000000004" customHeight="1" x14ac:dyDescent="0.25">
      <c r="A34" s="421"/>
      <c r="B34" s="118"/>
      <c r="C34" s="119"/>
      <c r="D34" s="119"/>
      <c r="E34" s="242"/>
      <c r="F34" s="242"/>
      <c r="G34" s="119"/>
      <c r="H34" s="119"/>
      <c r="I34" s="436"/>
      <c r="J34" s="436"/>
      <c r="K34" s="119"/>
      <c r="L34" s="119"/>
      <c r="M34" s="119"/>
      <c r="N34" s="117"/>
      <c r="O34" s="450"/>
    </row>
    <row r="35" spans="1:15" ht="4.6500000000000004" customHeight="1" x14ac:dyDescent="0.25">
      <c r="A35" s="422"/>
      <c r="B35" s="127"/>
      <c r="C35" s="128"/>
      <c r="D35" s="128"/>
      <c r="E35" s="394"/>
      <c r="F35" s="394"/>
      <c r="G35" s="128"/>
      <c r="H35" s="128"/>
      <c r="I35" s="437"/>
      <c r="J35" s="437"/>
      <c r="K35" s="128"/>
      <c r="L35" s="128"/>
      <c r="M35" s="128"/>
      <c r="N35" s="126"/>
      <c r="O35" s="451"/>
    </row>
    <row r="36" spans="1:15" ht="13.8" thickBot="1" x14ac:dyDescent="0.3">
      <c r="A36" s="137">
        <v>22</v>
      </c>
      <c r="B36" s="122" t="s">
        <v>48</v>
      </c>
      <c r="C36" s="115"/>
      <c r="D36" s="115"/>
      <c r="E36" s="300"/>
      <c r="F36" s="300"/>
      <c r="G36" s="115"/>
      <c r="H36" s="115"/>
      <c r="I36" s="435"/>
      <c r="J36" s="435"/>
      <c r="K36" s="115"/>
      <c r="L36" s="115"/>
      <c r="M36" s="115"/>
      <c r="N36" s="123"/>
      <c r="O36" s="452"/>
    </row>
    <row r="37" spans="1:15" ht="13.8" thickBot="1" x14ac:dyDescent="0.3">
      <c r="A37" s="372" t="s">
        <v>331</v>
      </c>
      <c r="B37" s="373"/>
      <c r="C37" s="459"/>
      <c r="D37" s="115" t="s">
        <v>332</v>
      </c>
      <c r="E37" s="300"/>
      <c r="F37" s="300"/>
      <c r="G37" s="115"/>
      <c r="H37" s="115"/>
      <c r="I37" s="435"/>
      <c r="J37" s="435"/>
      <c r="K37" s="115"/>
      <c r="L37" s="115"/>
      <c r="M37" s="115"/>
      <c r="N37" s="123"/>
      <c r="O37" s="449">
        <f>B37/100*O33</f>
        <v>0</v>
      </c>
    </row>
    <row r="38" spans="1:15" ht="13.8" thickBot="1" x14ac:dyDescent="0.3">
      <c r="A38" s="372" t="s">
        <v>333</v>
      </c>
      <c r="B38" s="374"/>
      <c r="C38" s="460"/>
      <c r="D38" s="115" t="s">
        <v>334</v>
      </c>
      <c r="E38" s="300"/>
      <c r="F38" s="300"/>
      <c r="G38" s="115"/>
      <c r="H38" s="115"/>
      <c r="I38" s="435"/>
      <c r="J38" s="435"/>
      <c r="K38" s="115"/>
      <c r="L38" s="115"/>
      <c r="M38" s="115"/>
      <c r="N38" s="123"/>
      <c r="O38" s="453"/>
    </row>
    <row r="39" spans="1:15" ht="4.6500000000000004" customHeight="1" x14ac:dyDescent="0.25">
      <c r="A39" s="376"/>
      <c r="B39" s="377"/>
      <c r="C39" s="378"/>
      <c r="D39" s="119"/>
      <c r="E39" s="242"/>
      <c r="F39" s="242"/>
      <c r="G39" s="119"/>
      <c r="H39" s="119"/>
      <c r="I39" s="436"/>
      <c r="J39" s="436"/>
      <c r="K39" s="119"/>
      <c r="L39" s="119"/>
      <c r="M39" s="119"/>
      <c r="N39" s="117"/>
      <c r="O39" s="454"/>
    </row>
    <row r="40" spans="1:15" ht="4.6500000000000004" customHeight="1" x14ac:dyDescent="0.25">
      <c r="A40" s="313"/>
      <c r="B40" s="134"/>
      <c r="C40" s="214"/>
      <c r="D40" s="115"/>
      <c r="E40" s="300"/>
      <c r="F40" s="300"/>
      <c r="G40" s="115"/>
      <c r="H40" s="115"/>
      <c r="I40" s="435"/>
      <c r="J40" s="435"/>
      <c r="K40" s="115"/>
      <c r="L40" s="115"/>
      <c r="M40" s="115"/>
      <c r="N40" s="123"/>
      <c r="O40" s="455"/>
    </row>
    <row r="41" spans="1:15" x14ac:dyDescent="0.25">
      <c r="A41" s="313">
        <v>23</v>
      </c>
      <c r="B41" s="124" t="s">
        <v>335</v>
      </c>
      <c r="C41" s="136"/>
      <c r="D41" s="136"/>
      <c r="E41" s="326"/>
      <c r="F41" s="326"/>
      <c r="G41" s="115"/>
      <c r="H41" s="115"/>
      <c r="I41" s="435"/>
      <c r="J41" s="435"/>
      <c r="K41" s="115"/>
      <c r="L41" s="115"/>
      <c r="M41" s="115"/>
      <c r="N41" s="123"/>
      <c r="O41" s="456">
        <f>O33+O37+O38</f>
        <v>0</v>
      </c>
    </row>
    <row r="42" spans="1:15" x14ac:dyDescent="0.25">
      <c r="A42" s="313" t="s">
        <v>336</v>
      </c>
      <c r="B42" s="385">
        <v>19</v>
      </c>
      <c r="C42" s="461"/>
      <c r="D42" s="115" t="s">
        <v>337</v>
      </c>
      <c r="E42" s="300"/>
      <c r="F42" s="300"/>
      <c r="G42" s="136"/>
      <c r="H42" s="136"/>
      <c r="I42" s="438"/>
      <c r="J42" s="438"/>
      <c r="K42" s="136"/>
      <c r="L42" s="136"/>
      <c r="M42" s="136"/>
      <c r="N42" s="423"/>
      <c r="O42" s="456">
        <f>B42/100*O41</f>
        <v>0</v>
      </c>
    </row>
    <row r="43" spans="1:15" ht="4.6500000000000004" customHeight="1" x14ac:dyDescent="0.25">
      <c r="A43" s="376"/>
      <c r="B43" s="118"/>
      <c r="C43" s="119"/>
      <c r="D43" s="119"/>
      <c r="E43" s="242"/>
      <c r="F43" s="242"/>
      <c r="G43" s="119"/>
      <c r="H43" s="119"/>
      <c r="I43" s="436"/>
      <c r="J43" s="436"/>
      <c r="K43" s="119"/>
      <c r="L43" s="119"/>
      <c r="M43" s="119"/>
      <c r="N43" s="117"/>
      <c r="O43" s="454"/>
    </row>
    <row r="44" spans="1:15" ht="4.6500000000000004" customHeight="1" x14ac:dyDescent="0.25">
      <c r="A44" s="386"/>
      <c r="B44" s="387"/>
      <c r="C44" s="187"/>
      <c r="D44" s="187"/>
      <c r="E44" s="424"/>
      <c r="F44" s="424"/>
      <c r="G44" s="187"/>
      <c r="H44" s="187"/>
      <c r="I44" s="431"/>
      <c r="J44" s="431"/>
      <c r="N44" s="425"/>
      <c r="O44" s="457"/>
    </row>
    <row r="45" spans="1:15" x14ac:dyDescent="0.25">
      <c r="A45" s="313" t="s">
        <v>338</v>
      </c>
      <c r="B45" s="124" t="s">
        <v>339</v>
      </c>
      <c r="C45" s="136"/>
      <c r="D45" s="136"/>
      <c r="E45" s="326"/>
      <c r="F45" s="326"/>
      <c r="G45" s="115"/>
      <c r="H45" s="115"/>
      <c r="I45" s="435"/>
      <c r="J45" s="435"/>
      <c r="K45" s="115"/>
      <c r="L45" s="115"/>
      <c r="M45" s="115"/>
      <c r="N45" s="123"/>
      <c r="O45" s="456">
        <f>O41+O42</f>
        <v>0</v>
      </c>
    </row>
    <row r="46" spans="1:15" ht="4.6500000000000004" customHeight="1" x14ac:dyDescent="0.25">
      <c r="A46" s="421"/>
      <c r="B46" s="118"/>
      <c r="C46" s="119"/>
      <c r="D46" s="119"/>
      <c r="E46" s="242"/>
      <c r="F46" s="242"/>
      <c r="G46" s="119"/>
      <c r="H46" s="119"/>
      <c r="I46" s="436"/>
      <c r="J46" s="436"/>
      <c r="K46" s="119"/>
      <c r="L46" s="119"/>
      <c r="M46" s="119"/>
      <c r="N46" s="117"/>
      <c r="O46" s="450"/>
    </row>
  </sheetData>
  <mergeCells count="4">
    <mergeCell ref="B8:D8"/>
    <mergeCell ref="E8:F8"/>
    <mergeCell ref="F7:H7"/>
    <mergeCell ref="F6:H6"/>
  </mergeCells>
  <pageMargins left="0.31" right="0.31" top="1.1499999999999999" bottom="0.41" header="0.75" footer="0.24"/>
  <pageSetup paperSize="9" scale="85" orientation="landscape" r:id="rId1"/>
  <headerFooter alignWithMargins="0">
    <oddHeader>&amp;L&amp;"Arial,Fett"&amp;12Anlage &amp;A&amp;"Arial,Standard"&amp;10
zum Vertrag Stadt Bad Kissingen / ...............................&amp;RAngebot vom
.............................</oddHeader>
    <oddFooter>&amp;L&amp;F&amp;RSeite &amp;P von &amp;N</oddFooter>
  </headerFooter>
  <rowBreaks count="1" manualBreakCount="1">
    <brk id="14" max="16383" man="1"/>
  </rowBreaks>
  <legacy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26</vt:i4>
      </vt:variant>
      <vt:variant>
        <vt:lpstr>Benannte Bereiche</vt:lpstr>
      </vt:variant>
      <vt:variant>
        <vt:i4>26</vt:i4>
      </vt:variant>
    </vt:vector>
  </HeadingPairs>
  <TitlesOfParts>
    <vt:vector size="52" baseType="lpstr">
      <vt:lpstr>Preisblatt</vt:lpstr>
      <vt:lpstr> Preisblatt</vt:lpstr>
      <vt:lpstr>HerstellkostenVgV</vt:lpstr>
      <vt:lpstr>H.IB1 teil</vt:lpstr>
      <vt:lpstr>H.TA2 teil</vt:lpstr>
      <vt:lpstr>H.IB3 teil</vt:lpstr>
      <vt:lpstr>H.IB4 teil</vt:lpstr>
      <vt:lpstr>AK.IB1</vt:lpstr>
      <vt:lpstr>HZ.IB1</vt:lpstr>
      <vt:lpstr>H.IB1</vt:lpstr>
      <vt:lpstr>AK. Verk2</vt:lpstr>
      <vt:lpstr>HZ. Verk2</vt:lpstr>
      <vt:lpstr>H.Verk2</vt:lpstr>
      <vt:lpstr>AK.TA3</vt:lpstr>
      <vt:lpstr>H.TA3</vt:lpstr>
      <vt:lpstr>AK.IB4</vt:lpstr>
      <vt:lpstr>HZ.IB4</vt:lpstr>
      <vt:lpstr>H.IB4</vt:lpstr>
      <vt:lpstr>AK.IB5</vt:lpstr>
      <vt:lpstr>HZ.IB5</vt:lpstr>
      <vt:lpstr>H.IB5</vt:lpstr>
      <vt:lpstr>AK.IB6</vt:lpstr>
      <vt:lpstr>HZ.IB6</vt:lpstr>
      <vt:lpstr>H.IB6</vt:lpstr>
      <vt:lpstr>H.GL</vt:lpstr>
      <vt:lpstr>H.BesL</vt:lpstr>
      <vt:lpstr>' Preisblatt'!Druckbereich</vt:lpstr>
      <vt:lpstr>'AK. Verk2'!Druckbereich</vt:lpstr>
      <vt:lpstr>AK.IB1!Druckbereich</vt:lpstr>
      <vt:lpstr>AK.IB4!Druckbereich</vt:lpstr>
      <vt:lpstr>AK.IB5!Druckbereich</vt:lpstr>
      <vt:lpstr>AK.IB6!Druckbereich</vt:lpstr>
      <vt:lpstr>AK.TA3!Druckbereich</vt:lpstr>
      <vt:lpstr>H.GL!Druckbereich</vt:lpstr>
      <vt:lpstr>H.IB1!Druckbereich</vt:lpstr>
      <vt:lpstr>'H.IB1 teil'!Druckbereich</vt:lpstr>
      <vt:lpstr>'H.IB3 teil'!Druckbereich</vt:lpstr>
      <vt:lpstr>H.IB4!Druckbereich</vt:lpstr>
      <vt:lpstr>'H.IB4 teil'!Druckbereich</vt:lpstr>
      <vt:lpstr>H.IB5!Druckbereich</vt:lpstr>
      <vt:lpstr>'H.TA2 teil'!Druckbereich</vt:lpstr>
      <vt:lpstr>H.TA3!Druckbereich</vt:lpstr>
      <vt:lpstr>H.Verk2!Druckbereich</vt:lpstr>
      <vt:lpstr>HerstellkostenVgV!Druckbereich</vt:lpstr>
      <vt:lpstr>'HZ. Verk2'!Druckbereich</vt:lpstr>
      <vt:lpstr>HZ.IB1!Druckbereich</vt:lpstr>
      <vt:lpstr>HZ.IB4!Druckbereich</vt:lpstr>
      <vt:lpstr>HZ.IB5!Druckbereich</vt:lpstr>
      <vt:lpstr>HZ.IB6!Druckbereich</vt:lpstr>
      <vt:lpstr>Preisblatt!Druckbereich</vt:lpstr>
      <vt:lpstr>H.BesL!Drucktitel</vt:lpstr>
      <vt:lpstr>HerstellkostenVgV!Drucktitel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 Geis</dc:creator>
  <cp:lastModifiedBy>Dr. Geis</cp:lastModifiedBy>
  <cp:lastPrinted>2026-10-16T18:32:37Z</cp:lastPrinted>
  <dcterms:created xsi:type="dcterms:W3CDTF">2005-02-03T15:05:42Z</dcterms:created>
  <dcterms:modified xsi:type="dcterms:W3CDTF">2026-10-16T19:00:55Z</dcterms:modified>
</cp:coreProperties>
</file>