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uefst\Prüffeldertüchtigung_WM-BW\02_Ausschreibung_Vergabe\2026_Q3_Abgas_Ventilatoren - TP1\0 Unterlagenerstellung\Runde 2\"/>
    </mc:Choice>
  </mc:AlternateContent>
  <xr:revisionPtr revIDLastSave="0" documentId="13_ncr:1_{0806D389-684C-4BC9-8409-25F82C4E5C8D}" xr6:coauthVersionLast="47" xr6:coauthVersionMax="47" xr10:uidLastSave="{00000000-0000-0000-0000-000000000000}"/>
  <bookViews>
    <workbookView xWindow="28680" yWindow="855" windowWidth="29040" windowHeight="16440" xr2:uid="{00000000-000D-0000-FFFF-FFFF00000000}"/>
  </bookViews>
  <sheets>
    <sheet name="Wertungsmatrix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" i="2" l="1"/>
  <c r="N22" i="2" s="1"/>
  <c r="M13" i="2" l="1"/>
  <c r="F28" i="2"/>
  <c r="M20" i="2" l="1"/>
  <c r="N20" i="2" s="1"/>
  <c r="D19" i="2"/>
  <c r="D12" i="2"/>
  <c r="O20" i="2" l="1"/>
  <c r="J20" i="2" s="1"/>
  <c r="J28" i="2" s="1"/>
  <c r="I20" i="2"/>
  <c r="I28" i="2" s="1"/>
  <c r="F30" i="2"/>
  <c r="H24" i="2"/>
  <c r="H30" i="2" s="1"/>
  <c r="I24" i="2"/>
  <c r="I30" i="2" s="1"/>
  <c r="J24" i="2"/>
  <c r="J30" i="2" s="1"/>
  <c r="G24" i="2"/>
  <c r="G30" i="2" s="1"/>
  <c r="D23" i="2"/>
  <c r="N13" i="2"/>
  <c r="F29" i="2"/>
  <c r="F27" i="2"/>
  <c r="H22" i="2"/>
  <c r="H29" i="2" s="1"/>
  <c r="I22" i="2"/>
  <c r="I29" i="2" s="1"/>
  <c r="J22" i="2"/>
  <c r="J29" i="2" s="1"/>
  <c r="G22" i="2"/>
  <c r="G29" i="2" s="1"/>
  <c r="D21" i="2"/>
  <c r="J15" i="2"/>
  <c r="I15" i="2"/>
  <c r="H15" i="2"/>
  <c r="G15" i="2"/>
  <c r="G20" i="2" l="1"/>
  <c r="G28" i="2" s="1"/>
  <c r="H20" i="2"/>
  <c r="H28" i="2" s="1"/>
  <c r="J17" i="2"/>
  <c r="J18" i="2" s="1"/>
  <c r="I17" i="2"/>
  <c r="H17" i="2"/>
  <c r="G17" i="2"/>
  <c r="H26" i="2" l="1"/>
  <c r="I26" i="2"/>
  <c r="J26" i="2"/>
  <c r="G26" i="2"/>
  <c r="I18" i="2"/>
  <c r="G18" i="2"/>
  <c r="H18" i="2"/>
  <c r="O13" i="2" l="1"/>
  <c r="J13" i="2" l="1"/>
  <c r="G13" i="2"/>
  <c r="I13" i="2"/>
  <c r="I27" i="2" s="1"/>
  <c r="I31" i="2" s="1"/>
  <c r="H13" i="2"/>
  <c r="H27" i="2" s="1"/>
  <c r="H31" i="2" s="1"/>
  <c r="J27" i="2"/>
  <c r="J31" i="2" s="1"/>
  <c r="E18" i="2"/>
  <c r="D14" i="2" s="1"/>
  <c r="G27" i="2" l="1"/>
  <c r="G31" i="2" s="1"/>
</calcChain>
</file>

<file path=xl/sharedStrings.xml><?xml version="1.0" encoding="utf-8"?>
<sst xmlns="http://schemas.openxmlformats.org/spreadsheetml/2006/main" count="47" uniqueCount="33">
  <si>
    <t>Bieter 1</t>
  </si>
  <si>
    <t>Bieter 2</t>
  </si>
  <si>
    <t>Bieter 3</t>
  </si>
  <si>
    <t>Bieter 4</t>
  </si>
  <si>
    <t>-</t>
  </si>
  <si>
    <t>Hauptkriterium</t>
  </si>
  <si>
    <t>Wertung</t>
  </si>
  <si>
    <t>Abmaße</t>
  </si>
  <si>
    <t>Teilwertung</t>
  </si>
  <si>
    <t>Hilfsgrößen</t>
  </si>
  <si>
    <t>Min</t>
  </si>
  <si>
    <t>Min*1,5</t>
  </si>
  <si>
    <t>Abschlag</t>
  </si>
  <si>
    <t>Name 1</t>
  </si>
  <si>
    <t>Name 4</t>
  </si>
  <si>
    <t>Summe</t>
  </si>
  <si>
    <t>Stand:</t>
  </si>
  <si>
    <t>Max. Punkte</t>
  </si>
  <si>
    <t>Betriebsgewicht [kg]</t>
  </si>
  <si>
    <t>Baulänge [mm]</t>
  </si>
  <si>
    <t>Firma xyz</t>
  </si>
  <si>
    <t>Muster  GmbH</t>
  </si>
  <si>
    <t>Ausführungszeitraum</t>
  </si>
  <si>
    <t>Ja</t>
  </si>
  <si>
    <t>Nein</t>
  </si>
  <si>
    <t>EtherCAT-Schnittstelle</t>
  </si>
  <si>
    <t>Anlage 6 -  Wertungsmatrix Abgasventilatoren</t>
  </si>
  <si>
    <t>Legende:</t>
  </si>
  <si>
    <t>Eingabefelder</t>
  </si>
  <si>
    <t>Auswahlfelder</t>
  </si>
  <si>
    <t>Gesamtkosten (Netto) Pos. 1,  Abgasventilatoren</t>
  </si>
  <si>
    <t>Gesamtkosten (Netto) Pos. 2,  optionale Angebotsumfang</t>
  </si>
  <si>
    <t>Min*2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</si>
</sst>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0.0"/>
    <numFmt numFmtId="165" formatCode="[$-407]mmm/\ yy;@"/>
    <numFmt numFmtId="166" formatCode="0.000000"/>
    <numFmt numFmtId="167" formatCode="0.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8">
    <xf numFmtId="0" fontId="0" fillId="0" borderId="0" xfId="0"/>
    <xf numFmtId="44" fontId="0" fillId="0" borderId="4" xfId="1" applyFont="1" applyBorder="1" applyProtection="1"/>
    <xf numFmtId="44" fontId="0" fillId="0" borderId="5" xfId="1" applyFont="1" applyBorder="1" applyProtection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3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0" fillId="0" borderId="31" xfId="0" applyBorder="1"/>
    <xf numFmtId="0" fontId="5" fillId="0" borderId="0" xfId="0" applyFon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32" xfId="0" applyBorder="1"/>
    <xf numFmtId="0" fontId="4" fillId="0" borderId="0" xfId="0" applyFont="1"/>
    <xf numFmtId="0" fontId="0" fillId="0" borderId="12" xfId="0" applyBorder="1"/>
    <xf numFmtId="0" fontId="3" fillId="0" borderId="13" xfId="0" applyFont="1" applyBorder="1"/>
    <xf numFmtId="0" fontId="3" fillId="0" borderId="1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4" xfId="0" applyBorder="1"/>
    <xf numFmtId="0" fontId="0" fillId="0" borderId="12" xfId="0" quotePrefix="1" applyBorder="1"/>
    <xf numFmtId="0" fontId="0" fillId="0" borderId="6" xfId="0" applyBorder="1"/>
    <xf numFmtId="0" fontId="0" fillId="0" borderId="19" xfId="0" applyBorder="1"/>
    <xf numFmtId="0" fontId="3" fillId="0" borderId="18" xfId="0" applyFont="1" applyBorder="1"/>
    <xf numFmtId="0" fontId="3" fillId="0" borderId="11" xfId="0" applyFont="1" applyBorder="1"/>
    <xf numFmtId="0" fontId="3" fillId="0" borderId="19" xfId="0" applyFont="1" applyBorder="1"/>
    <xf numFmtId="0" fontId="2" fillId="0" borderId="0" xfId="0" applyFont="1"/>
    <xf numFmtId="0" fontId="0" fillId="0" borderId="36" xfId="0" applyBorder="1"/>
    <xf numFmtId="0" fontId="0" fillId="2" borderId="13" xfId="0" applyFill="1" applyBorder="1"/>
    <xf numFmtId="0" fontId="0" fillId="2" borderId="14" xfId="0" applyFill="1" applyBorder="1"/>
    <xf numFmtId="0" fontId="0" fillId="0" borderId="37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0" fillId="0" borderId="16" xfId="0" applyNumberFormat="1" applyBorder="1"/>
    <xf numFmtId="0" fontId="0" fillId="0" borderId="38" xfId="0" applyBorder="1"/>
    <xf numFmtId="0" fontId="3" fillId="0" borderId="25" xfId="0" applyFont="1" applyBorder="1"/>
    <xf numFmtId="0" fontId="3" fillId="0" borderId="21" xfId="0" applyFont="1" applyBorder="1"/>
    <xf numFmtId="0" fontId="3" fillId="0" borderId="22" xfId="0" applyFont="1" applyBorder="1"/>
    <xf numFmtId="165" fontId="0" fillId="0" borderId="0" xfId="0" applyNumberFormat="1"/>
    <xf numFmtId="0" fontId="0" fillId="0" borderId="0" xfId="0" quotePrefix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4" fillId="0" borderId="2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0" fillId="0" borderId="26" xfId="0" applyBorder="1" applyAlignment="1">
      <alignment horizontal="right" indent="4"/>
    </xf>
    <xf numFmtId="0" fontId="0" fillId="0" borderId="0" xfId="0" applyAlignment="1">
      <alignment horizontal="right" indent="4"/>
    </xf>
    <xf numFmtId="0" fontId="0" fillId="0" borderId="24" xfId="0" applyBorder="1" applyAlignment="1">
      <alignment horizontal="right" indent="4"/>
    </xf>
    <xf numFmtId="0" fontId="0" fillId="0" borderId="23" xfId="0" applyBorder="1"/>
    <xf numFmtId="0" fontId="0" fillId="0" borderId="23" xfId="0" applyBorder="1" applyAlignment="1">
      <alignment horizontal="center" vertical="center"/>
    </xf>
    <xf numFmtId="0" fontId="3" fillId="0" borderId="23" xfId="0" applyFont="1" applyBorder="1" applyAlignment="1">
      <alignment horizontal="right" vertical="center"/>
    </xf>
    <xf numFmtId="0" fontId="3" fillId="0" borderId="27" xfId="0" applyFont="1" applyBorder="1" applyAlignment="1">
      <alignment horizontal="right" indent="4"/>
    </xf>
    <xf numFmtId="0" fontId="3" fillId="0" borderId="39" xfId="0" applyFont="1" applyBorder="1" applyAlignment="1">
      <alignment horizontal="right" indent="4"/>
    </xf>
    <xf numFmtId="0" fontId="0" fillId="0" borderId="33" xfId="0" applyBorder="1"/>
    <xf numFmtId="0" fontId="0" fillId="0" borderId="34" xfId="0" applyBorder="1"/>
    <xf numFmtId="0" fontId="0" fillId="0" borderId="34" xfId="0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0" xfId="0" applyAlignment="1">
      <alignment vertical="center" wrapText="1"/>
    </xf>
    <xf numFmtId="14" fontId="0" fillId="3" borderId="0" xfId="0" applyNumberFormat="1" applyFill="1" applyAlignment="1">
      <alignment horizontal="center"/>
    </xf>
    <xf numFmtId="165" fontId="0" fillId="3" borderId="13" xfId="1" applyNumberFormat="1" applyFont="1" applyFill="1" applyBorder="1" applyAlignment="1" applyProtection="1">
      <alignment horizontal="center"/>
      <protection locked="0"/>
    </xf>
    <xf numFmtId="165" fontId="0" fillId="3" borderId="14" xfId="1" applyNumberFormat="1" applyFont="1" applyFill="1" applyBorder="1" applyAlignment="1" applyProtection="1">
      <alignment horizontal="center"/>
      <protection locked="0"/>
    </xf>
    <xf numFmtId="44" fontId="0" fillId="0" borderId="0" xfId="0" applyNumberFormat="1"/>
    <xf numFmtId="166" fontId="0" fillId="0" borderId="6" xfId="0" applyNumberFormat="1" applyBorder="1"/>
    <xf numFmtId="167" fontId="0" fillId="0" borderId="6" xfId="0" applyNumberFormat="1" applyBorder="1"/>
    <xf numFmtId="0" fontId="3" fillId="0" borderId="0" xfId="0" applyFont="1"/>
    <xf numFmtId="14" fontId="0" fillId="4" borderId="0" xfId="0" applyNumberFormat="1" applyFill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9" xfId="0" applyFill="1" applyBorder="1" applyProtection="1">
      <protection locked="0"/>
    </xf>
    <xf numFmtId="44" fontId="0" fillId="4" borderId="13" xfId="1" applyFont="1" applyFill="1" applyBorder="1" applyProtection="1">
      <protection locked="0"/>
    </xf>
    <xf numFmtId="44" fontId="0" fillId="4" borderId="14" xfId="1" applyFont="1" applyFill="1" applyBorder="1" applyProtection="1">
      <protection locked="0"/>
    </xf>
    <xf numFmtId="0" fontId="0" fillId="0" borderId="1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0" fillId="0" borderId="18" xfId="0" applyBorder="1"/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12" xfId="0" applyBorder="1" applyAlignment="1">
      <alignment vertical="center"/>
    </xf>
    <xf numFmtId="0" fontId="0" fillId="0" borderId="18" xfId="0" applyBorder="1" applyAlignment="1">
      <alignment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61"/>
  <sheetViews>
    <sheetView showGridLines="0" tabSelected="1" zoomScaleNormal="100" workbookViewId="0">
      <selection activeCell="G11" sqref="G11"/>
    </sheetView>
  </sheetViews>
  <sheetFormatPr baseColWidth="10" defaultColWidth="11.42578125" defaultRowHeight="15" x14ac:dyDescent="0.25"/>
  <cols>
    <col min="1" max="1" width="2.85546875" customWidth="1"/>
    <col min="2" max="2" width="1.42578125" customWidth="1"/>
    <col min="3" max="3" width="27.140625" customWidth="1"/>
    <col min="4" max="4" width="7.5703125" customWidth="1"/>
    <col min="5" max="5" width="7.5703125" style="3" customWidth="1"/>
    <col min="6" max="6" width="20" style="4" bestFit="1" customWidth="1"/>
    <col min="7" max="10" width="17.7109375" customWidth="1"/>
    <col min="11" max="11" width="1.42578125" customWidth="1"/>
    <col min="13" max="14" width="12" hidden="1" customWidth="1"/>
    <col min="15" max="15" width="11.28515625" hidden="1" customWidth="1"/>
    <col min="16" max="16" width="7.28515625" hidden="1" customWidth="1"/>
    <col min="17" max="19" width="4.7109375" bestFit="1" customWidth="1"/>
    <col min="20" max="22" width="11.42578125" customWidth="1"/>
  </cols>
  <sheetData>
    <row r="2" spans="2:21" ht="7.5" customHeight="1" thickBot="1" x14ac:dyDescent="0.3"/>
    <row r="3" spans="2:21" ht="30" customHeight="1" thickBot="1" x14ac:dyDescent="0.3">
      <c r="B3" s="82" t="s">
        <v>26</v>
      </c>
      <c r="C3" s="83"/>
      <c r="D3" s="83"/>
      <c r="E3" s="83"/>
      <c r="F3" s="83"/>
      <c r="G3" s="83"/>
      <c r="H3" s="83"/>
      <c r="I3" s="83"/>
      <c r="J3" s="83"/>
      <c r="K3" s="84"/>
    </row>
    <row r="4" spans="2:21" ht="7.5" customHeight="1" x14ac:dyDescent="0.25">
      <c r="B4" s="5"/>
      <c r="C4" s="6"/>
      <c r="D4" s="6"/>
      <c r="E4" s="6"/>
      <c r="F4" s="6"/>
      <c r="G4" s="6"/>
      <c r="H4" s="6"/>
      <c r="I4" s="6"/>
      <c r="J4" s="6"/>
      <c r="K4" s="7"/>
    </row>
    <row r="5" spans="2:21" x14ac:dyDescent="0.25">
      <c r="B5" s="8"/>
      <c r="C5" s="4"/>
      <c r="D5" s="4"/>
      <c r="E5" s="4"/>
      <c r="G5" s="4"/>
      <c r="H5" s="4"/>
      <c r="I5" s="9" t="s">
        <v>16</v>
      </c>
      <c r="J5" s="10">
        <v>46300</v>
      </c>
      <c r="K5" s="11"/>
      <c r="M5" s="12" t="s">
        <v>9</v>
      </c>
    </row>
    <row r="6" spans="2:21" ht="7.5" customHeight="1" x14ac:dyDescent="0.25">
      <c r="B6" s="8"/>
      <c r="C6" s="4"/>
      <c r="D6" s="4"/>
      <c r="E6" s="4"/>
      <c r="G6" s="4"/>
      <c r="H6" s="4"/>
      <c r="I6" s="9"/>
      <c r="J6" s="10"/>
      <c r="K6" s="11"/>
      <c r="M6" s="12"/>
    </row>
    <row r="7" spans="2:21" x14ac:dyDescent="0.25">
      <c r="B7" s="8"/>
      <c r="C7" s="4"/>
      <c r="D7" s="4"/>
      <c r="E7" s="4"/>
      <c r="G7" s="4"/>
      <c r="H7" s="4"/>
      <c r="I7" s="9" t="s">
        <v>27</v>
      </c>
      <c r="J7" s="73" t="s">
        <v>28</v>
      </c>
      <c r="K7" s="11"/>
      <c r="M7" s="12"/>
    </row>
    <row r="8" spans="2:21" x14ac:dyDescent="0.25">
      <c r="B8" s="8"/>
      <c r="C8" s="4"/>
      <c r="D8" s="4"/>
      <c r="E8" s="4"/>
      <c r="G8" s="4"/>
      <c r="H8" s="4"/>
      <c r="I8" s="9"/>
      <c r="J8" s="66" t="s">
        <v>29</v>
      </c>
      <c r="K8" s="11"/>
      <c r="M8" s="12"/>
    </row>
    <row r="9" spans="2:21" ht="7.5" customHeight="1" x14ac:dyDescent="0.25">
      <c r="B9" s="8"/>
      <c r="K9" s="11"/>
    </row>
    <row r="10" spans="2:21" ht="14.45" customHeight="1" x14ac:dyDescent="0.25">
      <c r="B10" s="8"/>
      <c r="C10" s="96" t="s">
        <v>5</v>
      </c>
      <c r="D10" s="80" t="s">
        <v>17</v>
      </c>
      <c r="E10" s="93"/>
      <c r="F10" s="88"/>
      <c r="G10" s="14" t="s">
        <v>0</v>
      </c>
      <c r="H10" s="14" t="s">
        <v>1</v>
      </c>
      <c r="I10" s="14" t="s">
        <v>2</v>
      </c>
      <c r="J10" s="15" t="s">
        <v>3</v>
      </c>
      <c r="K10" s="11"/>
    </row>
    <row r="11" spans="2:21" ht="15.75" thickBot="1" x14ac:dyDescent="0.3">
      <c r="B11" s="8"/>
      <c r="C11" s="97"/>
      <c r="D11" s="87"/>
      <c r="E11" s="94"/>
      <c r="F11" s="89"/>
      <c r="G11" s="74" t="s">
        <v>13</v>
      </c>
      <c r="H11" s="74" t="s">
        <v>20</v>
      </c>
      <c r="I11" s="74" t="s">
        <v>21</v>
      </c>
      <c r="J11" s="75" t="s">
        <v>14</v>
      </c>
      <c r="K11" s="11"/>
    </row>
    <row r="12" spans="2:21" x14ac:dyDescent="0.25">
      <c r="B12" s="8"/>
      <c r="C12" s="78" t="s">
        <v>30</v>
      </c>
      <c r="D12" s="80">
        <f>E13</f>
        <v>60</v>
      </c>
      <c r="E12" s="19"/>
      <c r="F12" s="20" t="s">
        <v>4</v>
      </c>
      <c r="G12" s="76">
        <v>47500</v>
      </c>
      <c r="H12" s="76">
        <v>50000</v>
      </c>
      <c r="I12" s="76">
        <v>45000</v>
      </c>
      <c r="J12" s="77">
        <v>37500</v>
      </c>
      <c r="K12" s="11"/>
      <c r="M12" s="16" t="s">
        <v>10</v>
      </c>
      <c r="N12" s="17" t="s">
        <v>11</v>
      </c>
      <c r="O12" s="18" t="s">
        <v>12</v>
      </c>
    </row>
    <row r="13" spans="2:21" ht="15.75" thickBot="1" x14ac:dyDescent="0.3">
      <c r="B13" s="8"/>
      <c r="C13" s="95"/>
      <c r="D13" s="87"/>
      <c r="E13" s="22">
        <v>60</v>
      </c>
      <c r="F13" s="46" t="s">
        <v>6</v>
      </c>
      <c r="G13" s="47">
        <f>IF(G12=0,0,IF(G12=$M$13,$E$13,IF(G12&gt;=$N$13,0,ROUND($E$13+(G12-$M$13)*$O$13,0))))</f>
        <v>28</v>
      </c>
      <c r="H13" s="47">
        <f t="shared" ref="H13:J13" si="0">IF(H12=0,0,IF(H12=$M$13,$E$13,IF(H12&gt;=$N$13,0,ROUND($E$13+(H12-$M$13)*$O$13,0))))</f>
        <v>20</v>
      </c>
      <c r="I13" s="47">
        <f t="shared" si="0"/>
        <v>36</v>
      </c>
      <c r="J13" s="48">
        <f t="shared" si="0"/>
        <v>60</v>
      </c>
      <c r="K13" s="11"/>
      <c r="M13" s="1">
        <f>_xlfn.MINIFS(G12:J12,G12:J12,"&gt;0")</f>
        <v>37500</v>
      </c>
      <c r="N13" s="2">
        <f>M13*1.5</f>
        <v>56250</v>
      </c>
      <c r="O13" s="71">
        <f>E13/(M13-N13)</f>
        <v>-3.2000000000000002E-3</v>
      </c>
      <c r="S13" s="26"/>
      <c r="T13" s="26"/>
      <c r="U13" s="26"/>
    </row>
    <row r="14" spans="2:21" hidden="1" x14ac:dyDescent="0.25">
      <c r="B14" s="8"/>
      <c r="C14" s="85" t="s">
        <v>7</v>
      </c>
      <c r="D14" s="80">
        <f>E18</f>
        <v>15</v>
      </c>
      <c r="E14" s="27"/>
      <c r="F14" s="13" t="s">
        <v>18</v>
      </c>
      <c r="G14" s="28">
        <v>150</v>
      </c>
      <c r="H14" s="28">
        <v>1250</v>
      </c>
      <c r="I14" s="28">
        <v>1400</v>
      </c>
      <c r="J14" s="29">
        <v>300</v>
      </c>
      <c r="K14" s="11"/>
      <c r="M14" s="16">
        <v>-5000</v>
      </c>
      <c r="N14" s="17">
        <v>-1250</v>
      </c>
      <c r="O14" s="17">
        <v>-1000</v>
      </c>
      <c r="P14" s="17">
        <v>-750</v>
      </c>
      <c r="Q14" s="17">
        <v>-500</v>
      </c>
      <c r="R14" s="17">
        <v>-400</v>
      </c>
      <c r="S14" s="18">
        <v>-300</v>
      </c>
    </row>
    <row r="15" spans="2:21" ht="15.75" hidden="1" thickBot="1" x14ac:dyDescent="0.3">
      <c r="B15" s="8"/>
      <c r="C15" s="91"/>
      <c r="D15" s="90"/>
      <c r="E15" s="30">
        <v>5</v>
      </c>
      <c r="F15" s="31" t="s">
        <v>8</v>
      </c>
      <c r="G15" s="32">
        <f>HLOOKUP(-G14,$M$14:$S$15,2,TRUE)</f>
        <v>5</v>
      </c>
      <c r="H15" s="32">
        <f>HLOOKUP(-H14,$M$14:$S$15,2,TRUE)</f>
        <v>0</v>
      </c>
      <c r="I15" s="32" t="e">
        <f>HLOOKUP(-I14,$M$14:$S$15,2,TRUE)</f>
        <v>#N/A</v>
      </c>
      <c r="J15" s="33">
        <f>HLOOKUP(-J14,$M$14:$S$15,2,TRUE)</f>
        <v>5</v>
      </c>
      <c r="K15" s="11"/>
      <c r="M15" s="34" t="e">
        <v>#N/A</v>
      </c>
      <c r="N15" s="35">
        <v>0</v>
      </c>
      <c r="O15" s="35">
        <v>1</v>
      </c>
      <c r="P15" s="35">
        <v>2</v>
      </c>
      <c r="Q15" s="35">
        <v>3</v>
      </c>
      <c r="R15" s="35">
        <v>4</v>
      </c>
      <c r="S15" s="21">
        <v>5</v>
      </c>
    </row>
    <row r="16" spans="2:21" hidden="1" x14ac:dyDescent="0.25">
      <c r="B16" s="8"/>
      <c r="C16" s="91"/>
      <c r="D16" s="90"/>
      <c r="E16" s="27"/>
      <c r="F16" s="13" t="s">
        <v>19</v>
      </c>
      <c r="G16" s="28">
        <v>425</v>
      </c>
      <c r="H16" s="28">
        <v>650</v>
      </c>
      <c r="I16" s="28">
        <v>275</v>
      </c>
      <c r="J16" s="29">
        <v>335</v>
      </c>
      <c r="K16" s="11"/>
      <c r="M16" s="36">
        <v>-1000</v>
      </c>
      <c r="N16" s="37">
        <v>-500</v>
      </c>
      <c r="O16" s="37">
        <v>-450</v>
      </c>
      <c r="P16" s="37">
        <v>-400</v>
      </c>
      <c r="Q16" s="37">
        <v>-350</v>
      </c>
      <c r="R16" s="37">
        <v>-300</v>
      </c>
      <c r="S16" s="38"/>
    </row>
    <row r="17" spans="2:19" ht="15.75" hidden="1" thickBot="1" x14ac:dyDescent="0.3">
      <c r="B17" s="8"/>
      <c r="C17" s="91"/>
      <c r="D17" s="90"/>
      <c r="E17" s="30">
        <v>10</v>
      </c>
      <c r="F17" s="31" t="s">
        <v>8</v>
      </c>
      <c r="G17" s="32">
        <f>HLOOKUP(-G16,$M$16:$S$17,2,TRUE)</f>
        <v>2.5</v>
      </c>
      <c r="H17" s="39" t="e">
        <f t="shared" ref="H17:J17" si="1">HLOOKUP(-H16,$M$16:$S$17,2,TRUE)</f>
        <v>#N/A</v>
      </c>
      <c r="I17" s="32">
        <f t="shared" si="1"/>
        <v>10</v>
      </c>
      <c r="J17" s="33">
        <f t="shared" si="1"/>
        <v>7.5</v>
      </c>
      <c r="K17" s="11"/>
      <c r="M17" s="34" t="e">
        <v>#N/A</v>
      </c>
      <c r="N17" s="35">
        <v>0</v>
      </c>
      <c r="O17" s="35">
        <v>2.5</v>
      </c>
      <c r="P17" s="35">
        <v>5</v>
      </c>
      <c r="Q17" s="35">
        <v>7.5</v>
      </c>
      <c r="R17" s="35">
        <v>10</v>
      </c>
      <c r="S17" s="21"/>
    </row>
    <row r="18" spans="2:19" ht="15.75" hidden="1" thickBot="1" x14ac:dyDescent="0.3">
      <c r="B18" s="8"/>
      <c r="C18" s="92"/>
      <c r="D18" s="81"/>
      <c r="E18" s="40">
        <f>SUM(E14:E17)</f>
        <v>15</v>
      </c>
      <c r="F18" s="41" t="s">
        <v>6</v>
      </c>
      <c r="G18" s="42">
        <f>G15+G17</f>
        <v>7.5</v>
      </c>
      <c r="H18" s="42" t="e">
        <f t="shared" ref="H18" si="2">H15+H17</f>
        <v>#N/A</v>
      </c>
      <c r="I18" s="42" t="e">
        <f>I15+I17</f>
        <v>#N/A</v>
      </c>
      <c r="J18" s="43">
        <f>J15+J17</f>
        <v>12.5</v>
      </c>
      <c r="K18" s="11"/>
    </row>
    <row r="19" spans="2:19" x14ac:dyDescent="0.25">
      <c r="B19" s="8"/>
      <c r="C19" s="78" t="s">
        <v>31</v>
      </c>
      <c r="D19" s="80">
        <f>E20</f>
        <v>15</v>
      </c>
      <c r="E19" s="19"/>
      <c r="F19" s="20" t="s">
        <v>4</v>
      </c>
      <c r="G19" s="76">
        <v>5000</v>
      </c>
      <c r="H19" s="76">
        <v>7500</v>
      </c>
      <c r="I19" s="76">
        <v>5000</v>
      </c>
      <c r="J19" s="77">
        <v>12000</v>
      </c>
      <c r="K19" s="11"/>
      <c r="M19" s="16" t="s">
        <v>10</v>
      </c>
      <c r="N19" s="17" t="s">
        <v>32</v>
      </c>
      <c r="O19" s="18" t="s">
        <v>12</v>
      </c>
    </row>
    <row r="20" spans="2:19" ht="15.75" thickBot="1" x14ac:dyDescent="0.3">
      <c r="B20" s="8"/>
      <c r="C20" s="95"/>
      <c r="D20" s="87"/>
      <c r="E20" s="22">
        <v>15</v>
      </c>
      <c r="F20" s="46" t="s">
        <v>6</v>
      </c>
      <c r="G20" s="47">
        <f>IF(G19=$M$20,$E$20,IF(G19&gt;=$N$20,0,ROUND($E$20+(G19-$M$20)*$O$20,0)))</f>
        <v>15</v>
      </c>
      <c r="H20" s="47">
        <f>IF(H19=$M$20,$E$20,IF(H19&gt;=$N$20,0,ROUND($E$20+(H19-$M$20)*$O$20,0)))</f>
        <v>8</v>
      </c>
      <c r="I20" s="47">
        <f>IF(I19=$M$20,$E$20,IF(I19&gt;=$N$20,0,ROUND($E$20+(I19-$M$20)*$O$20,0)))</f>
        <v>15</v>
      </c>
      <c r="J20" s="48">
        <f>IF(J19=$M$20,$E$20,IF(J19&gt;=$N$20,0,ROUND($E$20+(J19-$M$20)*$O$20,0)))</f>
        <v>0</v>
      </c>
      <c r="K20" s="11"/>
      <c r="M20" s="1">
        <f>MIN(G19:J19)</f>
        <v>5000</v>
      </c>
      <c r="N20" s="2">
        <f>M20*2</f>
        <v>10000</v>
      </c>
      <c r="O20" s="71">
        <f>E20/(M20-N20)</f>
        <v>-3.0000000000000001E-3</v>
      </c>
    </row>
    <row r="21" spans="2:19" x14ac:dyDescent="0.25">
      <c r="B21" s="8"/>
      <c r="C21" s="85" t="s">
        <v>22</v>
      </c>
      <c r="D21" s="80">
        <f>E22</f>
        <v>20</v>
      </c>
      <c r="E21" s="19"/>
      <c r="F21" s="20" t="s">
        <v>4</v>
      </c>
      <c r="G21" s="67">
        <v>46447</v>
      </c>
      <c r="H21" s="67">
        <v>46419</v>
      </c>
      <c r="I21" s="67">
        <v>46419</v>
      </c>
      <c r="J21" s="68">
        <v>46447</v>
      </c>
      <c r="K21" s="11"/>
      <c r="M21" s="44">
        <v>46419</v>
      </c>
      <c r="N21" s="44">
        <v>46447</v>
      </c>
      <c r="O21" s="44">
        <v>46479</v>
      </c>
      <c r="P21" s="44">
        <v>46509</v>
      </c>
    </row>
    <row r="22" spans="2:19" x14ac:dyDescent="0.25">
      <c r="B22" s="8"/>
      <c r="C22" s="86"/>
      <c r="D22" s="87"/>
      <c r="E22" s="22">
        <v>20</v>
      </c>
      <c r="F22" s="23" t="s">
        <v>6</v>
      </c>
      <c r="G22" s="24">
        <f>_xlfn.XLOOKUP(G21,$M$21:$P$21,$M$22:$P$22)</f>
        <v>10</v>
      </c>
      <c r="H22" s="24">
        <f t="shared" ref="H22:J22" si="3">_xlfn.XLOOKUP(H21,$M$21:$P$21,$M$22:$P$22)</f>
        <v>20</v>
      </c>
      <c r="I22" s="24">
        <f t="shared" si="3"/>
        <v>20</v>
      </c>
      <c r="J22" s="25">
        <f t="shared" si="3"/>
        <v>10</v>
      </c>
      <c r="K22" s="11"/>
      <c r="M22">
        <f>E22</f>
        <v>20</v>
      </c>
      <c r="N22">
        <f>M22/2</f>
        <v>10</v>
      </c>
      <c r="O22">
        <v>0</v>
      </c>
      <c r="P22" s="45" t="e">
        <v>#N/A</v>
      </c>
    </row>
    <row r="23" spans="2:19" x14ac:dyDescent="0.25">
      <c r="B23" s="8"/>
      <c r="C23" s="78" t="s">
        <v>25</v>
      </c>
      <c r="D23" s="80">
        <f>E24</f>
        <v>5</v>
      </c>
      <c r="E23" s="19"/>
      <c r="F23" s="20" t="s">
        <v>4</v>
      </c>
      <c r="G23" s="67" t="s">
        <v>23</v>
      </c>
      <c r="H23" s="67" t="s">
        <v>23</v>
      </c>
      <c r="I23" s="67" t="s">
        <v>23</v>
      </c>
      <c r="J23" s="68" t="s">
        <v>23</v>
      </c>
      <c r="K23" s="11"/>
      <c r="M23" t="s">
        <v>23</v>
      </c>
      <c r="N23" t="s">
        <v>24</v>
      </c>
      <c r="P23" s="45"/>
    </row>
    <row r="24" spans="2:19" x14ac:dyDescent="0.25">
      <c r="B24" s="8"/>
      <c r="C24" s="79"/>
      <c r="D24" s="81"/>
      <c r="E24" s="33">
        <v>5</v>
      </c>
      <c r="F24" s="46" t="s">
        <v>6</v>
      </c>
      <c r="G24" s="47">
        <f>_xlfn.XLOOKUP(G23,$M$23:$N$23,$M$24:$N$24)</f>
        <v>5</v>
      </c>
      <c r="H24" s="47">
        <f t="shared" ref="H24:J24" si="4">_xlfn.XLOOKUP(H23,$M$23:$N$23,$M$24:$N$24)</f>
        <v>5</v>
      </c>
      <c r="I24" s="47">
        <f t="shared" si="4"/>
        <v>5</v>
      </c>
      <c r="J24" s="48">
        <f t="shared" si="4"/>
        <v>5</v>
      </c>
      <c r="K24" s="11"/>
      <c r="M24">
        <v>5</v>
      </c>
      <c r="N24">
        <v>0</v>
      </c>
      <c r="P24" s="45"/>
    </row>
    <row r="25" spans="2:19" ht="7.5" customHeight="1" x14ac:dyDescent="0.25">
      <c r="B25" s="8"/>
      <c r="K25" s="11"/>
    </row>
    <row r="26" spans="2:19" x14ac:dyDescent="0.25">
      <c r="B26" s="8"/>
      <c r="G26" s="49" t="str">
        <f>G11</f>
        <v>Name 1</v>
      </c>
      <c r="H26" s="50" t="str">
        <f>H11</f>
        <v>Firma xyz</v>
      </c>
      <c r="I26" s="50" t="str">
        <f>I11</f>
        <v>Muster  GmbH</v>
      </c>
      <c r="J26" s="50" t="str">
        <f>J11</f>
        <v>Name 4</v>
      </c>
      <c r="K26" s="11"/>
    </row>
    <row r="27" spans="2:19" x14ac:dyDescent="0.25">
      <c r="B27" s="8"/>
      <c r="F27" s="51" t="str">
        <f>C12</f>
        <v>Gesamtkosten (Netto) Pos. 1,  Abgasventilatoren</v>
      </c>
      <c r="G27" s="52">
        <f>G13</f>
        <v>28</v>
      </c>
      <c r="H27" s="53">
        <f>H13</f>
        <v>20</v>
      </c>
      <c r="I27" s="53">
        <f>I13</f>
        <v>36</v>
      </c>
      <c r="J27" s="53">
        <f>J13</f>
        <v>60</v>
      </c>
      <c r="K27" s="11"/>
    </row>
    <row r="28" spans="2:19" x14ac:dyDescent="0.25">
      <c r="B28" s="8"/>
      <c r="F28" s="51" t="str">
        <f>C19</f>
        <v>Gesamtkosten (Netto) Pos. 2,  optionale Angebotsumfang</v>
      </c>
      <c r="G28" s="52">
        <f>G20</f>
        <v>15</v>
      </c>
      <c r="H28" s="53">
        <f>H20</f>
        <v>8</v>
      </c>
      <c r="I28" s="53">
        <f t="shared" ref="I28:J28" si="5">I20</f>
        <v>15</v>
      </c>
      <c r="J28" s="53">
        <f t="shared" si="5"/>
        <v>0</v>
      </c>
      <c r="K28" s="11"/>
    </row>
    <row r="29" spans="2:19" x14ac:dyDescent="0.25">
      <c r="B29" s="8"/>
      <c r="F29" s="51" t="str">
        <f>C21</f>
        <v>Ausführungszeitraum</v>
      </c>
      <c r="G29" s="52">
        <f>G22</f>
        <v>10</v>
      </c>
      <c r="H29" s="53">
        <f>H22</f>
        <v>20</v>
      </c>
      <c r="I29" s="53">
        <f>I22</f>
        <v>20</v>
      </c>
      <c r="J29" s="53">
        <f>J22</f>
        <v>10</v>
      </c>
      <c r="K29" s="11"/>
    </row>
    <row r="30" spans="2:19" x14ac:dyDescent="0.25">
      <c r="B30" s="8"/>
      <c r="F30" s="51" t="str">
        <f>C23</f>
        <v>EtherCAT-Schnittstelle</v>
      </c>
      <c r="G30" s="52">
        <f>G24</f>
        <v>5</v>
      </c>
      <c r="H30" s="54">
        <f>H24</f>
        <v>5</v>
      </c>
      <c r="I30" s="54">
        <f>I24</f>
        <v>5</v>
      </c>
      <c r="J30" s="54">
        <f>J24</f>
        <v>5</v>
      </c>
      <c r="K30" s="11"/>
    </row>
    <row r="31" spans="2:19" ht="15.75" thickBot="1" x14ac:dyDescent="0.3">
      <c r="B31" s="8"/>
      <c r="D31" s="55"/>
      <c r="E31" s="56"/>
      <c r="F31" s="57" t="s">
        <v>15</v>
      </c>
      <c r="G31" s="58">
        <f>SUM(G27:G30)</f>
        <v>58</v>
      </c>
      <c r="H31" s="59">
        <f>SUM(H27:H30)</f>
        <v>53</v>
      </c>
      <c r="I31" s="59">
        <f>SUM(I27:I30)</f>
        <v>76</v>
      </c>
      <c r="J31" s="59">
        <f>SUM(J27:J30)</f>
        <v>75</v>
      </c>
      <c r="K31" s="11"/>
    </row>
    <row r="32" spans="2:19" ht="7.5" customHeight="1" thickTop="1" thickBot="1" x14ac:dyDescent="0.3">
      <c r="B32" s="60"/>
      <c r="C32" s="61"/>
      <c r="D32" s="61"/>
      <c r="E32" s="62"/>
      <c r="F32" s="63"/>
      <c r="G32" s="61"/>
      <c r="H32" s="61"/>
      <c r="I32" s="61"/>
      <c r="J32" s="61"/>
      <c r="K32" s="64"/>
    </row>
    <row r="34" spans="7:15" x14ac:dyDescent="0.25">
      <c r="G34" s="69"/>
      <c r="H34" s="69"/>
      <c r="I34" s="69"/>
      <c r="J34" s="69"/>
    </row>
    <row r="35" spans="7:15" ht="15.75" thickBot="1" x14ac:dyDescent="0.3">
      <c r="G35" s="72"/>
      <c r="H35" s="72"/>
      <c r="I35" s="72"/>
      <c r="J35" s="72"/>
      <c r="K35" s="72"/>
      <c r="M35" s="1"/>
      <c r="N35" s="2"/>
      <c r="O35" s="70"/>
    </row>
    <row r="56" spans="7:21" x14ac:dyDescent="0.25">
      <c r="G56" s="65"/>
      <c r="H56" s="65"/>
      <c r="I56" s="65"/>
      <c r="J56" s="65"/>
    </row>
    <row r="61" spans="7:21" x14ac:dyDescent="0.25"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</row>
  </sheetData>
  <sheetProtection sheet="1" selectLockedCells="1"/>
  <mergeCells count="14">
    <mergeCell ref="C23:C24"/>
    <mergeCell ref="D23:D24"/>
    <mergeCell ref="B3:K3"/>
    <mergeCell ref="C21:C22"/>
    <mergeCell ref="D21:D22"/>
    <mergeCell ref="F10:F11"/>
    <mergeCell ref="D14:D18"/>
    <mergeCell ref="C14:C18"/>
    <mergeCell ref="D12:D13"/>
    <mergeCell ref="D10:E11"/>
    <mergeCell ref="C12:C13"/>
    <mergeCell ref="C10:C11"/>
    <mergeCell ref="C19:C20"/>
    <mergeCell ref="D19:D20"/>
  </mergeCells>
  <dataValidations count="2">
    <dataValidation type="list" allowBlank="1" showInputMessage="1" showErrorMessage="1" sqref="G21:J21" xr:uid="{61411F8E-24A8-4E1B-BD8C-6CE3C54A2A0F}">
      <formula1>$M$21:$P$21</formula1>
    </dataValidation>
    <dataValidation type="list" allowBlank="1" showInputMessage="1" showErrorMessage="1" sqref="G23:J23" xr:uid="{DCFA8B35-A8D8-4FD8-AC38-1953A8C9BCCF}">
      <formula1>$M$23:$N$23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Wertungsmatrix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Gross.Wolfgang</dc:creator>
  <cp:lastModifiedBy>Gross, Wolfgang</cp:lastModifiedBy>
  <dcterms:created xsi:type="dcterms:W3CDTF">2024-01-17T10:20:34Z</dcterms:created>
  <dcterms:modified xsi:type="dcterms:W3CDTF">2026-10-05T11:28:54Z</dcterms:modified>
</cp:coreProperties>
</file>